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<sst xmlns="http://schemas.openxmlformats.org/spreadsheetml/2006/main" count="661" uniqueCount="488">
  <si>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</si>
  <si>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</si>
  <si>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</si>
  <si>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</si>
  <si>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</si>
  <si>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</si>
  <si>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</si>
  <si>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</si>
  <si>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</si>
  <si>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</si>
  <si>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</si>
  <si>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</si>
  <si>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</si>
  <si>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</si>
  <si>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</si>
  <si>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</si>
  <si>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</si>
  <si>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</si>
  <si>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</si>
  <si>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</si>
  <si>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</si>
  <si>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</si>
  <si>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</si>
  <si>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</si>
  <si>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</si>
  <si>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</si>
  <si>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</si>
  <si>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</si>
  <si>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</si>
  <si>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</si>
  <si>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</si>
  <si>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</si>
  <si>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</si>
  <si>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</si>
  <si>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</si>
  <si>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</si>
  <si>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</si>
  <si>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</si>
  <si>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</si>
  <si>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</si>
  <si>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</si>
  <si>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</si>
  <si>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</si>
  <si>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</si>
  <si>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</si>
  <si>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</si>
  <si>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</si>
  <si>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</si>
  <si>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</si>
  <si>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</si>
  <si>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</si>
  <si>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</si>
  <si>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</si>
  <si>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</si>
  <si>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</si>
  <si>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</si>
  <si>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</si>
  <si>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</si>
  <si>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</si>
  <si>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</si>
  <si>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</si>
  <si>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</si>
  <si>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</si>
  <si>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</si>
  <si>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</si>
  <si>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</si>
  <si>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</si>
  <si>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</si>
  <si>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</si>
  <si>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</si>
  <si>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</si>
  <si>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</si>
  <si>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</si>
  <si>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</si>
  <si>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</si>
  <si>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</si>
  <si>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</si>
  <si>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</si>
  <si>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</si>
  <si>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</si>
  <si>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</si>
  <si>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</si>
  <si>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</si>
  <si>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</si>
  <si>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</si>
  <si>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</si>
  <si>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</si>
  <si>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</si>
  <si>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</si>
  <si>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</si>
  <si>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</si>
  <si>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</si>
  <si>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</si>
  <si>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</si>
  <si>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</si>
  <si>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</si>
  <si>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</si>
  <si>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</si>
  <si>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</si>
  <si>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</si>
  <si>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</si>
  <si>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</si>
  <si>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</si>
  <si>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</si>
  <si>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</si>
  <si>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</si>
  <si>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</si>
  <si>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</si>
  <si>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</si>
  <si>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</si>
  <si>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</si>
  <si>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</si>
  <si>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</si>
  <si>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</si>
  <si>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</si>
  <si>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</si>
  <si>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</si>
  <si>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</si>
  <si>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2020 (e)</t>
  </si>
  <si>
    <t xml:space="preserve">   31 de diciembre de 2020 (e)</t>
  </si>
  <si>
    <r>
      <t xml:space="preserve">PODER EJECUTIVO DEL ESTADO DE NAYARIT
Estado de Situación Financiera Detallado - LDF
 Al 30 de septiembre de 2021 y al 31 de diciembre de 2020 (b)
</t>
    </r>
    <r>
      <rPr>
        <b/>
        <sz val="7"/>
        <color indexed="8"/>
        <rFont val="Arial Narrow"/>
        <family val="2"/>
      </rPr>
      <t>(PESOS)</t>
    </r>
  </si>
  <si>
    <t>30 de septiembre de            2021 (d)</t>
  </si>
  <si>
    <t xml:space="preserve">   30 de septiembre de         2021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</si>
  <si>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septiembre del 2021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</si>
  <si>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</si>
  <si>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</si>
  <si>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</si>
  <si>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</si>
  <si>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</si>
  <si>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</si>
  <si>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</si>
  <si>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</si>
  <si>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</si>
  <si>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</si>
  <si>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</si>
  <si>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</si>
  <si>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</si>
  <si>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</si>
  <si>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</si>
  <si>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</si>
  <si>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</si>
  <si>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</si>
  <si>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</si>
  <si>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</si>
  <si>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</si>
  <si>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</si>
  <si>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</si>
  <si>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</si>
  <si>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</si>
  <si>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</si>
  <si>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</si>
  <si>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</si>
  <si>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</si>
  <si>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</si>
  <si>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</si>
  <si>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</si>
  <si>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</si>
  <si>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</si>
  <si>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</si>
  <si>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</si>
  <si>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+ 180PB</t>
  </si>
  <si>
    <t>B. Crédito 02</t>
  </si>
  <si>
    <t>TIIE + 2.50</t>
  </si>
  <si>
    <t>C. Crédito 03</t>
  </si>
  <si>
    <t>D. Crédito 04</t>
  </si>
  <si>
    <t>E. Crédito 05</t>
  </si>
  <si>
    <t>TIIE + 2.00</t>
  </si>
  <si>
    <t>F. Crédito 06</t>
  </si>
  <si>
    <t>G. Crédito 07</t>
  </si>
  <si>
    <t>H. Crédito 08</t>
  </si>
  <si>
    <t>I.   Crédito 09</t>
  </si>
  <si>
    <t>TIIE + 1.50</t>
  </si>
  <si>
    <t>PODER EJECUTIVO DEL ESTADO DE NAYARIT</t>
  </si>
  <si>
    <t>Informe Analítico de Obligaciones Diferentes de Financiamientos – LDF</t>
  </si>
  <si>
    <t>Del 01 de enero al 30 de septiembre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</si>
  <si>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</si>
  <si>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</si>
  <si>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</si>
  <si>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</si>
  <si>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</si>
  <si>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</si>
  <si>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</si>
  <si>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</si>
  <si>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</si>
  <si>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</si>
  <si>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</si>
  <si>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</si>
  <si>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</si>
  <si>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</si>
  <si>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</si>
  <si>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</si>
  <si>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</si>
  <si>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</si>
  <si>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</si>
  <si>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</si>
  <si>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</si>
  <si>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</si>
  <si>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</si>
  <si>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</si>
  <si>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</si>
  <si>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</si>
  <si>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</si>
  <si>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</si>
  <si>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</si>
  <si>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</si>
  <si>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</si>
  <si>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</si>
  <si>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</si>
  <si>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</si>
  <si>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septiembre del 2021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</si>
  <si>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</si>
  <si>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</si>
  <si>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</si>
  <si>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</si>
  <si>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</si>
  <si>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</si>
  <si>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</si>
  <si>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</si>
  <si>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</si>
  <si>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</si>
  <si>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</si>
  <si>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</si>
  <si>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</si>
  <si>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</si>
  <si>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</si>
  <si>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</si>
  <si>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</si>
  <si>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</si>
  <si>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</si>
  <si>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</si>
  <si>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</si>
  <si>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</si>
  <si>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</si>
  <si>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</si>
  <si>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</si>
  <si>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</si>
  <si>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</si>
  <si>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</si>
  <si>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</si>
  <si>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</si>
  <si>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</si>
  <si>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</si>
  <si>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</si>
  <si>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</si>
  <si>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</si>
  <si>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</si>
  <si>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</si>
  <si>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septiembre del 2021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</si>
  <si>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</si>
  <si>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</si>
  <si>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</si>
  <si>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</si>
  <si>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</si>
  <si>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</si>
  <si>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</si>
  <si>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</si>
  <si>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</si>
  <si>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</si>
  <si>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</si>
  <si>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</si>
  <si>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</si>
  <si>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</si>
  <si>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</si>
  <si>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</si>
  <si>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</si>
  <si>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</si>
  <si>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</si>
  <si>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</si>
  <si>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</si>
  <si>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</si>
  <si>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</si>
  <si>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</si>
  <si>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</si>
  <si>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</si>
  <si>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</si>
  <si>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</si>
  <si>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</si>
  <si>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</si>
  <si>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</si>
  <si>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</si>
  <si>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</si>
  <si>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</si>
  <si>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</si>
  <si>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</si>
  <si>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</si>
  <si>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</si>
  <si>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</si>
  <si>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</si>
  <si>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</si>
  <si>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</si>
  <si>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</si>
  <si>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</si>
  <si>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</si>
  <si>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</si>
  <si>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</si>
  <si>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</si>
  <si>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</si>
  <si>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</si>
  <si>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</si>
  <si>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</si>
  <si>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</si>
  <si>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</si>
  <si>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</si>
  <si>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</si>
  <si>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</si>
  <si>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</si>
  <si>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</si>
  <si>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</si>
  <si>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</si>
  <si>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</si>
  <si>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</si>
  <si>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</si>
  <si>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</si>
  <si>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</si>
  <si>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</si>
  <si>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</si>
  <si>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</si>
  <si>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</si>
  <si>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</si>
  <si>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</si>
  <si>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</si>
  <si>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</si>
  <si>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</si>
  <si>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</si>
  <si>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</si>
  <si>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</si>
  <si>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</si>
  <si>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</si>
  <si>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</si>
  <si>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</si>
  <si>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</si>
  <si>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</si>
  <si>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g5) Inversiones en Fideicomisos, Mandatos y Otros Análogos Fideicomiso de Desastres Naturales (Informativo)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</si>
  <si>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</si>
  <si>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</si>
  <si>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</si>
  <si>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</si>
  <si>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</si>
  <si>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</si>
  <si>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</si>
  <si>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</si>
  <si>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</si>
  <si>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</si>
  <si>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</si>
  <si>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</si>
  <si>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</si>
  <si>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</si>
  <si>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</si>
  <si>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</si>
  <si>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</si>
  <si>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</si>
  <si>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</si>
  <si>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</si>
  <si>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</si>
  <si>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</si>
  <si>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</si>
  <si>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</si>
  <si>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</si>
  <si>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</si>
  <si>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</si>
  <si>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</si>
  <si>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</si>
  <si>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</si>
  <si>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</si>
  <si>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</si>
  <si>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</si>
  <si>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</si>
  <si>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</si>
  <si>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</si>
  <si>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</si>
  <si>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</si>
  <si>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</si>
  <si>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</si>
  <si>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</si>
  <si>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</si>
  <si>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</si>
  <si>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</si>
  <si>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</si>
  <si>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</si>
  <si>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</si>
  <si>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</si>
  <si>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</si>
  <si>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</si>
  <si>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</si>
  <si>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</si>
  <si>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</si>
  <si>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</si>
  <si>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</si>
  <si>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</si>
  <si>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</si>
  <si>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</si>
  <si>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</si>
  <si>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</si>
  <si>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</si>
  <si>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Aprobado (d)</t>
  </si>
  <si>
    <t>Subejercicio (e)</t>
  </si>
  <si>
    <t>Egresos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</si>
  <si>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30 de septiembre del 2021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</si>
  <si>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septiembre del 2021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</si>
  <si>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</si>
  <si>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</si>
  <si>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</si>
  <si>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</si>
  <si>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</si>
  <si>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</si>
  <si>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</si>
  <si>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</si>
  <si>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</si>
  <si>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</si>
  <si>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</si>
  <si>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</si>
  <si>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</si>
  <si>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</si>
  <si>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</si>
  <si>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</si>
  <si>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</si>
  <si>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</si>
  <si>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</si>
  <si>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</si>
  <si>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</si>
  <si>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</si>
  <si>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</si>
  <si>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</si>
  <si>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</si>
  <si>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</si>
  <si>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</si>
  <si>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</si>
  <si>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</si>
  <si>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</si>
  <si>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</si>
  <si>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</si>
  <si>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</si>
  <si>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</si>
  <si>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</si>
  <si>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</si>
  <si>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</si>
  <si>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</si>
  <si>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</si>
  <si>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</si>
  <si>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septiembre del 2021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</si>
  <si>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</si>
  <si>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</si>
  <si>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</si>
  <si>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</si>
  <si>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</si>
  <si>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</si>
  <si>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</si>
  <si>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</si>
  <si>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</si>
  <si>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</si>
  <si>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</si>
  <si>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</si>
  <si>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</si>
  <si>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</si>
  <si>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</si>
  <si>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</si>
  <si>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</si>
  <si>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</si>
  <si>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</si>
  <si>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</si>
  <si>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</si>
  <si>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</si>
  <si>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</si>
  <si>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</si>
  <si>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</si>
  <si>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</si>
  <si>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</si>
  <si>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</si>
  <si>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</si>
  <si>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</si>
  <si>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</si>
  <si>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</si>
  <si>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</si>
  <si>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</si>
  <si>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septiembre del 2021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</si>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</sst>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2" applyFont="1" applyFill="1" applyBorder="1" applyAlignment="1">
      <alignment horizontal="center" vertical="center"/>
      <protection/>
    </xf>
    <xf numFmtId="0" fontId="54" fillId="34" borderId="19" xfId="52" applyFont="1" applyFill="1" applyBorder="1" applyAlignment="1">
      <alignment horizontal="center" vertical="center"/>
      <protection/>
    </xf>
    <xf numFmtId="0" fontId="54" fillId="34" borderId="15" xfId="52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0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4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6" fontId="55" fillId="0" borderId="16" xfId="52" applyNumberFormat="1" applyFont="1" applyBorder="1" applyAlignment="1">
      <alignment horizontal="right" vertical="center" wrapText="1"/>
      <protection/>
    </xf>
    <xf numFmtId="166" fontId="55" fillId="0" borderId="13" xfId="52" applyNumberFormat="1" applyFont="1" applyBorder="1" applyAlignment="1">
      <alignment horizontal="right" vertical="center" wrapText="1"/>
      <protection/>
    </xf>
    <xf numFmtId="0" fontId="55" fillId="0" borderId="10" xfId="52" applyFont="1" applyBorder="1" applyAlignment="1">
      <alignment horizontal="justify" vertical="center" wrapText="1"/>
      <protection/>
    </xf>
    <xf numFmtId="166" fontId="54" fillId="0" borderId="17" xfId="52" applyNumberFormat="1" applyFont="1" applyBorder="1" applyAlignment="1">
      <alignment horizontal="justify" vertical="center" wrapText="1"/>
      <protection/>
    </xf>
    <xf numFmtId="166" fontId="54" fillId="0" borderId="14" xfId="52" applyNumberFormat="1" applyFont="1" applyBorder="1" applyAlignment="1">
      <alignment horizontal="justify" vertical="center" wrapText="1"/>
      <protection/>
    </xf>
    <xf numFmtId="0" fontId="55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3" fillId="0" borderId="13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2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center"/>
    </xf>
    <xf numFmtId="4" fontId="35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0" fontId="35" fillId="0" borderId="12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35" fillId="0" borderId="13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center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24" fillId="34" borderId="14" xfId="0" applyFont="1" applyFill="1" applyBorder="1" applyAlignment="1">
      <alignment horizontal="center" vertical="top" wrapText="1" readingOrder="1"/>
    </xf>
    <xf numFmtId="0" fontId="24" fillId="34" borderId="11" xfId="0" applyFont="1" applyFill="1" applyBorder="1" applyAlignment="1">
      <alignment horizontal="center" vertical="top" wrapText="1" readingOrder="1"/>
    </xf>
    <xf numFmtId="0" fontId="24" fillId="34" borderId="10" xfId="0" applyFont="1" applyFill="1" applyBorder="1" applyAlignment="1">
      <alignment horizontal="center" vertical="top" wrapText="1" readingOrder="1"/>
    </xf>
    <xf numFmtId="0" fontId="24" fillId="34" borderId="13" xfId="0" applyFont="1" applyFill="1" applyBorder="1" applyAlignment="1">
      <alignment horizontal="center" vertical="top" wrapText="1" readingOrder="1"/>
    </xf>
    <xf numFmtId="0" fontId="24" fillId="34" borderId="0" xfId="0" applyFont="1" applyFill="1" applyBorder="1" applyAlignment="1">
      <alignment horizontal="center" vertical="top" wrapText="1" readingOrder="1"/>
    </xf>
    <xf numFmtId="0" fontId="24" fillId="34" borderId="12" xfId="0" applyFont="1" applyFill="1" applyBorder="1" applyAlignment="1">
      <alignment horizontal="center" vertical="top" wrapText="1" readingOrder="1"/>
    </xf>
    <xf numFmtId="0" fontId="24" fillId="34" borderId="15" xfId="0" applyFont="1" applyFill="1" applyBorder="1" applyAlignment="1">
      <alignment horizontal="center" vertical="top" wrapText="1" readingOrder="1"/>
    </xf>
    <xf numFmtId="0" fontId="24" fillId="34" borderId="19" xfId="0" applyFont="1" applyFill="1" applyBorder="1" applyAlignment="1">
      <alignment horizontal="center" vertical="top" wrapText="1" readingOrder="1"/>
    </xf>
    <xf numFmtId="0" fontId="24" fillId="34" borderId="18" xfId="0" applyFont="1" applyFill="1" applyBorder="1" applyAlignment="1">
      <alignment horizontal="center" vertical="top" wrapText="1" readingOrder="1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5_EAID_30-Sep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8.42187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8" t="s">
        <v>120</v>
      </c>
      <c r="B1" s="29"/>
      <c r="C1" s="29"/>
      <c r="D1" s="29"/>
      <c r="E1" s="29"/>
      <c r="F1" s="29"/>
      <c r="G1" s="29"/>
      <c r="H1" s="29"/>
      <c r="I1" s="30"/>
    </row>
    <row r="2" spans="1:9" ht="10.5" customHeight="1">
      <c r="A2" s="31"/>
      <c r="B2" s="32"/>
      <c r="C2" s="32"/>
      <c r="D2" s="32"/>
      <c r="E2" s="32"/>
      <c r="F2" s="32"/>
      <c r="G2" s="32"/>
      <c r="H2" s="32"/>
      <c r="I2" s="33"/>
    </row>
    <row r="3" spans="1:9" ht="10.5" customHeight="1">
      <c r="A3" s="31"/>
      <c r="B3" s="32"/>
      <c r="C3" s="32"/>
      <c r="D3" s="32"/>
      <c r="E3" s="32"/>
      <c r="F3" s="32"/>
      <c r="G3" s="32"/>
      <c r="H3" s="32"/>
      <c r="I3" s="33"/>
    </row>
    <row r="4" spans="1:9" ht="18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9" customHeight="1">
      <c r="A5" s="44" t="s">
        <v>0</v>
      </c>
      <c r="B5" s="45"/>
      <c r="C5" s="42" t="s">
        <v>121</v>
      </c>
      <c r="D5" s="42" t="s">
        <v>118</v>
      </c>
      <c r="E5" s="44" t="s">
        <v>0</v>
      </c>
      <c r="F5" s="48"/>
      <c r="G5" s="45"/>
      <c r="H5" s="26" t="s">
        <v>122</v>
      </c>
      <c r="I5" s="26" t="s">
        <v>119</v>
      </c>
    </row>
    <row r="6" spans="1:9" ht="9" customHeight="1">
      <c r="A6" s="46"/>
      <c r="B6" s="47"/>
      <c r="C6" s="43"/>
      <c r="D6" s="43"/>
      <c r="E6" s="46"/>
      <c r="F6" s="49"/>
      <c r="G6" s="47"/>
      <c r="H6" s="27"/>
      <c r="I6" s="27"/>
    </row>
    <row r="7" spans="1:9" ht="6" customHeight="1">
      <c r="A7" s="37" t="s">
        <v>1</v>
      </c>
      <c r="B7" s="38"/>
      <c r="C7" s="6"/>
      <c r="D7" s="9"/>
      <c r="E7" s="41" t="s">
        <v>2</v>
      </c>
      <c r="F7" s="41"/>
      <c r="G7" s="40"/>
      <c r="H7" s="14"/>
      <c r="I7" s="14"/>
    </row>
    <row r="8" spans="1:9" ht="6.75" customHeight="1">
      <c r="A8" s="39"/>
      <c r="B8" s="40"/>
      <c r="C8" s="4"/>
      <c r="D8" s="10"/>
      <c r="E8" s="41"/>
      <c r="F8" s="41"/>
      <c r="G8" s="40"/>
      <c r="H8" s="4"/>
      <c r="I8" s="4"/>
    </row>
    <row r="9" spans="1:9" ht="6.75" customHeight="1">
      <c r="A9" s="39" t="s">
        <v>3</v>
      </c>
      <c r="B9" s="40"/>
      <c r="C9" s="4"/>
      <c r="D9" s="10"/>
      <c r="E9" s="41" t="s">
        <v>4</v>
      </c>
      <c r="F9" s="41"/>
      <c r="G9" s="40"/>
      <c r="H9" s="4"/>
      <c r="I9" s="4"/>
    </row>
    <row r="10" spans="1:9" s="18" customFormat="1" ht="6.75" customHeight="1">
      <c r="A10" s="50" t="s">
        <v>5</v>
      </c>
      <c r="B10" s="51"/>
      <c r="C10" s="17">
        <f>SUM(C11:C17)</f>
        <v>577168379.7</v>
      </c>
      <c r="D10" s="17">
        <f>SUM(D11:D17)</f>
        <v>188890073.17999998</v>
      </c>
      <c r="E10" s="52" t="s">
        <v>6</v>
      </c>
      <c r="F10" s="52"/>
      <c r="G10" s="51"/>
      <c r="H10" s="17">
        <f>SUM(H11:H20)</f>
        <v>3441360910.9999995</v>
      </c>
      <c r="I10" s="17">
        <f>SUM(I11:I20)</f>
        <v>2212018040.99</v>
      </c>
    </row>
    <row r="11" spans="1:9" ht="6.75" customHeight="1">
      <c r="A11" s="53" t="s">
        <v>7</v>
      </c>
      <c r="B11" s="54"/>
      <c r="C11" s="8">
        <v>612532.45</v>
      </c>
      <c r="D11" s="8">
        <v>607839.89</v>
      </c>
      <c r="E11" s="13"/>
      <c r="F11" s="55" t="s">
        <v>8</v>
      </c>
      <c r="G11" s="56"/>
      <c r="H11" s="8">
        <v>363291261.61</v>
      </c>
      <c r="I11" s="8">
        <v>439023059.42</v>
      </c>
    </row>
    <row r="12" spans="1:9" ht="6.75" customHeight="1">
      <c r="A12" s="53" t="s">
        <v>9</v>
      </c>
      <c r="B12" s="54"/>
      <c r="C12" s="24">
        <v>575241409.37</v>
      </c>
      <c r="D12" s="8">
        <v>186108231.26</v>
      </c>
      <c r="E12" s="13"/>
      <c r="F12" s="55" t="s">
        <v>10</v>
      </c>
      <c r="G12" s="56"/>
      <c r="H12" s="8">
        <v>194420329.19</v>
      </c>
      <c r="I12" s="8">
        <v>472392266.32</v>
      </c>
    </row>
    <row r="13" spans="1:9" ht="6.75" customHeight="1">
      <c r="A13" s="53" t="s">
        <v>11</v>
      </c>
      <c r="B13" s="54"/>
      <c r="C13" s="8">
        <v>0</v>
      </c>
      <c r="D13" s="8">
        <v>0</v>
      </c>
      <c r="E13" s="13"/>
      <c r="F13" s="55" t="s">
        <v>12</v>
      </c>
      <c r="G13" s="56"/>
      <c r="H13" s="8">
        <v>0</v>
      </c>
      <c r="I13" s="8">
        <v>8849796.06</v>
      </c>
    </row>
    <row r="14" spans="1:9" ht="6.75" customHeight="1">
      <c r="A14" s="53" t="s">
        <v>13</v>
      </c>
      <c r="B14" s="54"/>
      <c r="C14" s="8">
        <v>0</v>
      </c>
      <c r="D14" s="8">
        <v>863201.47</v>
      </c>
      <c r="E14" s="13"/>
      <c r="F14" s="55" t="s">
        <v>14</v>
      </c>
      <c r="G14" s="56"/>
      <c r="H14" s="8">
        <v>92296363.79</v>
      </c>
      <c r="I14" s="8">
        <v>9557512.32</v>
      </c>
    </row>
    <row r="15" spans="1:9" ht="6.75" customHeight="1">
      <c r="A15" s="53" t="s">
        <v>15</v>
      </c>
      <c r="B15" s="54"/>
      <c r="C15" s="8">
        <v>0</v>
      </c>
      <c r="D15" s="8">
        <v>0</v>
      </c>
      <c r="E15" s="13"/>
      <c r="F15" s="55" t="s">
        <v>16</v>
      </c>
      <c r="G15" s="56"/>
      <c r="H15" s="8">
        <v>463446560.29</v>
      </c>
      <c r="I15" s="8">
        <v>631940522.7</v>
      </c>
    </row>
    <row r="16" spans="1:9" ht="6.75" customHeight="1">
      <c r="A16" s="53" t="s">
        <v>17</v>
      </c>
      <c r="B16" s="54"/>
      <c r="C16" s="8">
        <v>0</v>
      </c>
      <c r="D16" s="8">
        <v>0</v>
      </c>
      <c r="E16" s="13"/>
      <c r="F16" s="57" t="s">
        <v>18</v>
      </c>
      <c r="G16" s="58"/>
      <c r="H16" s="22">
        <v>0</v>
      </c>
      <c r="I16" s="22">
        <v>0</v>
      </c>
    </row>
    <row r="17" spans="1:9" ht="6.75" customHeight="1">
      <c r="A17" s="53" t="s">
        <v>19</v>
      </c>
      <c r="B17" s="54"/>
      <c r="C17" s="8">
        <v>1314437.88</v>
      </c>
      <c r="D17" s="8">
        <v>1310800.56</v>
      </c>
      <c r="E17" s="13"/>
      <c r="F17" s="57"/>
      <c r="G17" s="58"/>
      <c r="H17" s="22"/>
      <c r="I17" s="22"/>
    </row>
    <row r="18" spans="1:9" ht="6.75" customHeight="1">
      <c r="A18" s="50" t="s">
        <v>20</v>
      </c>
      <c r="B18" s="51"/>
      <c r="C18" s="17">
        <f>SUM(C19:C25)</f>
        <v>1265349176.19</v>
      </c>
      <c r="D18" s="17">
        <f>SUM(D19:D25)</f>
        <v>725920309.46</v>
      </c>
      <c r="E18" s="13"/>
      <c r="F18" s="55" t="s">
        <v>21</v>
      </c>
      <c r="G18" s="56"/>
      <c r="H18" s="8">
        <v>1939036201.51</v>
      </c>
      <c r="I18" s="8">
        <v>537787306.68</v>
      </c>
    </row>
    <row r="19" spans="1:9" ht="6.75" customHeight="1">
      <c r="A19" s="53" t="s">
        <v>22</v>
      </c>
      <c r="B19" s="54"/>
      <c r="C19" s="8">
        <v>0</v>
      </c>
      <c r="D19" s="8">
        <v>0</v>
      </c>
      <c r="E19" s="13"/>
      <c r="F19" s="55" t="s">
        <v>23</v>
      </c>
      <c r="G19" s="56"/>
      <c r="H19" s="8">
        <v>2005100.16</v>
      </c>
      <c r="I19" s="8">
        <v>2312890.32</v>
      </c>
    </row>
    <row r="20" spans="1:9" ht="6.75" customHeight="1">
      <c r="A20" s="53" t="s">
        <v>24</v>
      </c>
      <c r="B20" s="54"/>
      <c r="C20" s="8">
        <v>209369.44</v>
      </c>
      <c r="D20" s="8">
        <v>629381.71</v>
      </c>
      <c r="E20" s="13"/>
      <c r="F20" s="55" t="s">
        <v>25</v>
      </c>
      <c r="G20" s="56"/>
      <c r="H20" s="8">
        <v>386865094.45</v>
      </c>
      <c r="I20" s="8">
        <v>110154687.17</v>
      </c>
    </row>
    <row r="21" spans="1:9" ht="6.75" customHeight="1">
      <c r="A21" s="53" t="s">
        <v>26</v>
      </c>
      <c r="B21" s="54"/>
      <c r="C21" s="24">
        <v>1082921708.14</v>
      </c>
      <c r="D21" s="8">
        <v>527235940.24</v>
      </c>
      <c r="E21" s="52" t="s">
        <v>27</v>
      </c>
      <c r="F21" s="52"/>
      <c r="G21" s="51"/>
      <c r="H21" s="17">
        <f>SUM(H22:H24)</f>
        <v>300000000</v>
      </c>
      <c r="I21" s="17">
        <f>SUM(I22:I24)</f>
        <v>904223352</v>
      </c>
    </row>
    <row r="22" spans="1:9" ht="6.75" customHeight="1">
      <c r="A22" s="53" t="s">
        <v>28</v>
      </c>
      <c r="B22" s="54"/>
      <c r="C22" s="8">
        <v>0</v>
      </c>
      <c r="D22" s="8">
        <v>0</v>
      </c>
      <c r="E22" s="13"/>
      <c r="F22" s="55" t="s">
        <v>29</v>
      </c>
      <c r="G22" s="56"/>
      <c r="H22" s="8">
        <v>300000000</v>
      </c>
      <c r="I22" s="8">
        <v>904223352</v>
      </c>
    </row>
    <row r="23" spans="1:9" ht="6.75" customHeight="1">
      <c r="A23" s="53" t="s">
        <v>30</v>
      </c>
      <c r="B23" s="54"/>
      <c r="C23" s="8">
        <v>0</v>
      </c>
      <c r="D23" s="8">
        <v>0</v>
      </c>
      <c r="E23" s="13"/>
      <c r="F23" s="55" t="s">
        <v>31</v>
      </c>
      <c r="G23" s="56"/>
      <c r="H23" s="8">
        <v>0</v>
      </c>
      <c r="I23" s="8">
        <v>0</v>
      </c>
    </row>
    <row r="24" spans="1:9" ht="6.75" customHeight="1">
      <c r="A24" s="53" t="s">
        <v>32</v>
      </c>
      <c r="B24" s="54"/>
      <c r="C24" s="8">
        <v>0</v>
      </c>
      <c r="D24" s="8">
        <v>0</v>
      </c>
      <c r="E24" s="13"/>
      <c r="F24" s="55" t="s">
        <v>33</v>
      </c>
      <c r="G24" s="56"/>
      <c r="H24" s="8">
        <v>0</v>
      </c>
      <c r="I24" s="8">
        <v>0</v>
      </c>
    </row>
    <row r="25" spans="1:9" ht="6.75" customHeight="1">
      <c r="A25" s="53" t="s">
        <v>34</v>
      </c>
      <c r="B25" s="54"/>
      <c r="C25" s="8">
        <v>182218098.61</v>
      </c>
      <c r="D25" s="8">
        <v>198054987.51</v>
      </c>
      <c r="E25" s="52" t="s">
        <v>35</v>
      </c>
      <c r="F25" s="52"/>
      <c r="G25" s="51"/>
      <c r="H25" s="17">
        <f>SUM(H26:H27)</f>
        <v>13547730.32</v>
      </c>
      <c r="I25" s="17">
        <f>SUM(I26:I27)</f>
        <v>0</v>
      </c>
    </row>
    <row r="26" spans="1:9" ht="6.75" customHeight="1">
      <c r="A26" s="50" t="s">
        <v>36</v>
      </c>
      <c r="B26" s="51"/>
      <c r="C26" s="17">
        <f>SUM(C27:C33)</f>
        <v>61413472.63</v>
      </c>
      <c r="D26" s="17">
        <f>SUM(D27:D33)</f>
        <v>72061057.06</v>
      </c>
      <c r="E26" s="13"/>
      <c r="F26" s="55" t="s">
        <v>37</v>
      </c>
      <c r="G26" s="56"/>
      <c r="H26" s="8">
        <v>13547730.32</v>
      </c>
      <c r="I26" s="8">
        <v>0</v>
      </c>
    </row>
    <row r="27" spans="1:9" ht="6.75" customHeight="1">
      <c r="A27" s="53" t="s">
        <v>38</v>
      </c>
      <c r="B27" s="54"/>
      <c r="C27" s="22">
        <v>24961986.78</v>
      </c>
      <c r="D27" s="22">
        <v>10312047.16</v>
      </c>
      <c r="E27" s="13"/>
      <c r="F27" s="55" t="s">
        <v>39</v>
      </c>
      <c r="G27" s="56"/>
      <c r="H27" s="8">
        <v>0</v>
      </c>
      <c r="I27" s="8">
        <v>0</v>
      </c>
    </row>
    <row r="28" spans="1:9" ht="6.75" customHeight="1">
      <c r="A28" s="53"/>
      <c r="B28" s="54"/>
      <c r="C28" s="22"/>
      <c r="D28" s="22"/>
      <c r="E28" s="52" t="s">
        <v>40</v>
      </c>
      <c r="F28" s="52"/>
      <c r="G28" s="51"/>
      <c r="H28" s="17">
        <v>0</v>
      </c>
      <c r="I28" s="17">
        <v>0</v>
      </c>
    </row>
    <row r="29" spans="1:9" ht="6.75" customHeight="1">
      <c r="A29" s="53" t="s">
        <v>41</v>
      </c>
      <c r="B29" s="54"/>
      <c r="C29" s="59">
        <v>0</v>
      </c>
      <c r="D29" s="59">
        <v>0</v>
      </c>
      <c r="E29" s="52" t="s">
        <v>42</v>
      </c>
      <c r="F29" s="52"/>
      <c r="G29" s="51"/>
      <c r="H29" s="17">
        <f>SUM(H30:H32)</f>
        <v>0</v>
      </c>
      <c r="I29" s="17">
        <f>SUM(I30:I32)</f>
        <v>0</v>
      </c>
    </row>
    <row r="30" spans="1:9" ht="7.5" customHeight="1">
      <c r="A30" s="53"/>
      <c r="B30" s="54"/>
      <c r="C30" s="59"/>
      <c r="D30" s="59"/>
      <c r="E30" s="13"/>
      <c r="F30" s="55" t="s">
        <v>43</v>
      </c>
      <c r="G30" s="56"/>
      <c r="H30" s="8">
        <v>0</v>
      </c>
      <c r="I30" s="8">
        <v>0</v>
      </c>
    </row>
    <row r="31" spans="1:9" ht="6.75" customHeight="1">
      <c r="A31" s="53" t="s">
        <v>44</v>
      </c>
      <c r="B31" s="54"/>
      <c r="C31" s="8">
        <v>0</v>
      </c>
      <c r="D31" s="8">
        <v>0</v>
      </c>
      <c r="E31" s="13"/>
      <c r="F31" s="55" t="s">
        <v>45</v>
      </c>
      <c r="G31" s="56"/>
      <c r="H31" s="8">
        <v>0</v>
      </c>
      <c r="I31" s="8">
        <v>0</v>
      </c>
    </row>
    <row r="32" spans="1:9" ht="6.75" customHeight="1">
      <c r="A32" s="53" t="s">
        <v>46</v>
      </c>
      <c r="B32" s="54"/>
      <c r="C32" s="8">
        <v>36451485.85</v>
      </c>
      <c r="D32" s="8">
        <v>61749009.9</v>
      </c>
      <c r="E32" s="13"/>
      <c r="F32" s="55" t="s">
        <v>47</v>
      </c>
      <c r="G32" s="56"/>
      <c r="H32" s="8">
        <v>0</v>
      </c>
      <c r="I32" s="8">
        <v>0</v>
      </c>
    </row>
    <row r="33" spans="1:9" ht="8.25" customHeight="1">
      <c r="A33" s="53" t="s">
        <v>48</v>
      </c>
      <c r="B33" s="54"/>
      <c r="C33" s="8">
        <v>0</v>
      </c>
      <c r="D33" s="8">
        <v>0</v>
      </c>
      <c r="E33" s="52" t="s">
        <v>49</v>
      </c>
      <c r="F33" s="52"/>
      <c r="G33" s="51"/>
      <c r="H33" s="17">
        <f>SUM(H35:H44)</f>
        <v>14355953.190000001</v>
      </c>
      <c r="I33" s="17">
        <f>SUM(I35:I44)</f>
        <v>14176298.190000001</v>
      </c>
    </row>
    <row r="34" spans="1:9" ht="8.25" customHeight="1">
      <c r="A34" s="50" t="s">
        <v>50</v>
      </c>
      <c r="B34" s="51"/>
      <c r="C34" s="17">
        <f>SUM(C35:C39)</f>
        <v>0</v>
      </c>
      <c r="D34" s="17">
        <f>SUM(D35:D39)</f>
        <v>0</v>
      </c>
      <c r="E34" s="52"/>
      <c r="F34" s="52"/>
      <c r="G34" s="51"/>
      <c r="H34" s="19"/>
      <c r="I34" s="19"/>
    </row>
    <row r="35" spans="1:9" ht="6.75" customHeight="1">
      <c r="A35" s="53" t="s">
        <v>51</v>
      </c>
      <c r="B35" s="54"/>
      <c r="C35" s="8">
        <v>0</v>
      </c>
      <c r="D35" s="8">
        <v>0</v>
      </c>
      <c r="E35" s="13"/>
      <c r="F35" s="55" t="s">
        <v>52</v>
      </c>
      <c r="G35" s="56"/>
      <c r="H35" s="8">
        <v>12486500.14</v>
      </c>
      <c r="I35" s="8">
        <v>12422845.14</v>
      </c>
    </row>
    <row r="36" spans="1:9" ht="6.75" customHeight="1">
      <c r="A36" s="53" t="s">
        <v>53</v>
      </c>
      <c r="B36" s="54"/>
      <c r="C36" s="8">
        <v>0</v>
      </c>
      <c r="D36" s="8">
        <v>0</v>
      </c>
      <c r="E36" s="13"/>
      <c r="F36" s="55" t="s">
        <v>54</v>
      </c>
      <c r="G36" s="56"/>
      <c r="H36" s="8">
        <v>0</v>
      </c>
      <c r="I36" s="8">
        <v>0</v>
      </c>
    </row>
    <row r="37" spans="1:9" ht="6.75" customHeight="1">
      <c r="A37" s="53" t="s">
        <v>55</v>
      </c>
      <c r="B37" s="54"/>
      <c r="C37" s="8">
        <v>0</v>
      </c>
      <c r="D37" s="8">
        <v>0</v>
      </c>
      <c r="E37" s="13"/>
      <c r="F37" s="55" t="s">
        <v>56</v>
      </c>
      <c r="G37" s="56"/>
      <c r="H37" s="8">
        <v>0</v>
      </c>
      <c r="I37" s="8">
        <v>0</v>
      </c>
    </row>
    <row r="38" spans="1:9" ht="6.75" customHeight="1">
      <c r="A38" s="53" t="s">
        <v>57</v>
      </c>
      <c r="B38" s="54"/>
      <c r="C38" s="8">
        <v>0</v>
      </c>
      <c r="D38" s="8">
        <v>0</v>
      </c>
      <c r="E38" s="13"/>
      <c r="F38" s="55" t="s">
        <v>58</v>
      </c>
      <c r="G38" s="56"/>
      <c r="H38" s="8">
        <v>1869453.05</v>
      </c>
      <c r="I38" s="8">
        <v>1753453.05</v>
      </c>
    </row>
    <row r="39" spans="1:9" ht="6.75" customHeight="1">
      <c r="A39" s="53" t="s">
        <v>59</v>
      </c>
      <c r="B39" s="54"/>
      <c r="C39" s="8">
        <v>0</v>
      </c>
      <c r="D39" s="8">
        <v>0</v>
      </c>
      <c r="E39" s="13"/>
      <c r="F39" s="55" t="s">
        <v>60</v>
      </c>
      <c r="G39" s="56"/>
      <c r="H39" s="8">
        <v>0</v>
      </c>
      <c r="I39" s="8">
        <v>0</v>
      </c>
    </row>
    <row r="40" spans="1:9" ht="6.75" customHeight="1">
      <c r="A40" s="50" t="s">
        <v>61</v>
      </c>
      <c r="B40" s="51"/>
      <c r="C40" s="17">
        <v>0</v>
      </c>
      <c r="D40" s="17">
        <v>0</v>
      </c>
      <c r="E40" s="13"/>
      <c r="F40" s="55" t="s">
        <v>62</v>
      </c>
      <c r="G40" s="56"/>
      <c r="H40" s="8">
        <v>0</v>
      </c>
      <c r="I40" s="8">
        <v>0</v>
      </c>
    </row>
    <row r="41" spans="1:9" ht="6.75" customHeight="1">
      <c r="A41" s="50" t="s">
        <v>63</v>
      </c>
      <c r="B41" s="51"/>
      <c r="C41" s="17">
        <v>0</v>
      </c>
      <c r="D41" s="17">
        <v>0</v>
      </c>
      <c r="E41" s="52" t="s">
        <v>64</v>
      </c>
      <c r="F41" s="52"/>
      <c r="G41" s="51"/>
      <c r="H41" s="17">
        <f>SUM(H42:H44)</f>
        <v>0</v>
      </c>
      <c r="I41" s="17">
        <f>SUM(I42:I44)</f>
        <v>0</v>
      </c>
    </row>
    <row r="42" spans="1:9" ht="6.75" customHeight="1">
      <c r="A42" s="53" t="s">
        <v>65</v>
      </c>
      <c r="B42" s="54"/>
      <c r="C42" s="60">
        <v>0</v>
      </c>
      <c r="D42" s="60">
        <v>0</v>
      </c>
      <c r="E42" s="13"/>
      <c r="F42" s="55" t="s">
        <v>66</v>
      </c>
      <c r="G42" s="56"/>
      <c r="H42" s="8">
        <v>0</v>
      </c>
      <c r="I42" s="8">
        <v>0</v>
      </c>
    </row>
    <row r="43" spans="1:9" ht="8.25" customHeight="1">
      <c r="A43" s="53"/>
      <c r="B43" s="54"/>
      <c r="C43" s="60"/>
      <c r="D43" s="60"/>
      <c r="E43" s="13"/>
      <c r="F43" s="55" t="s">
        <v>67</v>
      </c>
      <c r="G43" s="56"/>
      <c r="H43" s="8">
        <v>0</v>
      </c>
      <c r="I43" s="8">
        <v>0</v>
      </c>
    </row>
    <row r="44" spans="1:9" ht="6.75" customHeight="1">
      <c r="A44" s="53" t="s">
        <v>68</v>
      </c>
      <c r="B44" s="54"/>
      <c r="C44" s="8">
        <v>0</v>
      </c>
      <c r="D44" s="8">
        <v>0</v>
      </c>
      <c r="E44" s="13"/>
      <c r="F44" s="55" t="s">
        <v>69</v>
      </c>
      <c r="G44" s="56"/>
      <c r="H44" s="8">
        <v>0</v>
      </c>
      <c r="I44" s="8">
        <v>0</v>
      </c>
    </row>
    <row r="45" spans="1:9" ht="6.75" customHeight="1">
      <c r="A45" s="50" t="s">
        <v>70</v>
      </c>
      <c r="B45" s="51"/>
      <c r="C45" s="17">
        <f>SUM(C46:C49)</f>
        <v>224368.34</v>
      </c>
      <c r="D45" s="17">
        <f>SUM(D46:D49)</f>
        <v>355058</v>
      </c>
      <c r="E45" s="52" t="s">
        <v>71</v>
      </c>
      <c r="F45" s="52"/>
      <c r="G45" s="51"/>
      <c r="H45" s="25">
        <f>SUM(H46:H48)</f>
        <v>1729452.09</v>
      </c>
      <c r="I45" s="17">
        <f>SUM(I46:I48)</f>
        <v>1729452.09</v>
      </c>
    </row>
    <row r="46" spans="1:9" ht="6.75" customHeight="1">
      <c r="A46" s="53" t="s">
        <v>72</v>
      </c>
      <c r="B46" s="54"/>
      <c r="C46" s="8">
        <v>224368.34</v>
      </c>
      <c r="D46" s="8">
        <v>355058</v>
      </c>
      <c r="E46" s="20"/>
      <c r="F46" s="52" t="s">
        <v>73</v>
      </c>
      <c r="G46" s="51"/>
      <c r="H46" s="17">
        <v>0</v>
      </c>
      <c r="I46" s="17">
        <v>0</v>
      </c>
    </row>
    <row r="47" spans="1:9" ht="6.75" customHeight="1">
      <c r="A47" s="53" t="s">
        <v>74</v>
      </c>
      <c r="B47" s="54"/>
      <c r="C47" s="8">
        <v>0</v>
      </c>
      <c r="D47" s="8">
        <v>0</v>
      </c>
      <c r="E47" s="13"/>
      <c r="F47" s="55" t="s">
        <v>75</v>
      </c>
      <c r="G47" s="56"/>
      <c r="H47" s="8">
        <v>0</v>
      </c>
      <c r="I47" s="8">
        <v>0</v>
      </c>
    </row>
    <row r="48" spans="1:9" ht="9.75" customHeight="1">
      <c r="A48" s="53" t="s">
        <v>76</v>
      </c>
      <c r="B48" s="54"/>
      <c r="C48" s="8">
        <v>0</v>
      </c>
      <c r="D48" s="8">
        <v>0</v>
      </c>
      <c r="E48" s="13"/>
      <c r="F48" s="55" t="s">
        <v>77</v>
      </c>
      <c r="G48" s="56"/>
      <c r="H48" s="24">
        <v>1729452.09</v>
      </c>
      <c r="I48" s="8">
        <v>1729452.09</v>
      </c>
    </row>
    <row r="49" spans="1:9" ht="6.75" customHeight="1">
      <c r="A49" s="53" t="s">
        <v>78</v>
      </c>
      <c r="B49" s="54"/>
      <c r="C49" s="8">
        <v>0</v>
      </c>
      <c r="D49" s="8">
        <v>0</v>
      </c>
      <c r="E49" s="41" t="s">
        <v>79</v>
      </c>
      <c r="F49" s="41"/>
      <c r="G49" s="40"/>
      <c r="H49" s="7">
        <f>+H10+H21+H25+H28+H29+H33+H41+H45</f>
        <v>3770994046.6</v>
      </c>
      <c r="I49" s="7">
        <f>+I10+I21+I25+I28+I29+I33+I41+I45</f>
        <v>3132147143.27</v>
      </c>
    </row>
    <row r="50" spans="1:9" ht="6.75" customHeight="1">
      <c r="A50" s="39" t="s">
        <v>80</v>
      </c>
      <c r="B50" s="40"/>
      <c r="C50" s="11">
        <f>+C10+C18+C26+C34+C40+C41+C45</f>
        <v>1904155396.8600001</v>
      </c>
      <c r="D50" s="11">
        <f>+D10+D18+D26+D34+D40+D41+D45</f>
        <v>987226497.7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41" t="s">
        <v>81</v>
      </c>
      <c r="F51" s="41"/>
      <c r="G51" s="40"/>
      <c r="H51" s="4"/>
      <c r="I51" s="4"/>
    </row>
    <row r="52" spans="1:9" ht="3" customHeight="1">
      <c r="A52" s="3"/>
      <c r="B52" s="4"/>
      <c r="C52" s="4"/>
      <c r="D52" s="4"/>
      <c r="E52" s="41"/>
      <c r="F52" s="41"/>
      <c r="G52" s="40"/>
      <c r="H52" s="4"/>
      <c r="I52" s="4"/>
    </row>
    <row r="53" spans="1:9" ht="9" customHeight="1">
      <c r="A53" s="39" t="s">
        <v>82</v>
      </c>
      <c r="B53" s="40"/>
      <c r="C53" s="4"/>
      <c r="D53" s="4"/>
      <c r="E53" s="55" t="s">
        <v>83</v>
      </c>
      <c r="F53" s="55"/>
      <c r="G53" s="56"/>
      <c r="H53" s="8">
        <v>0</v>
      </c>
      <c r="I53" s="8">
        <v>0</v>
      </c>
    </row>
    <row r="54" spans="1:9" ht="6.75" customHeight="1">
      <c r="A54" s="61" t="s">
        <v>84</v>
      </c>
      <c r="B54" s="56"/>
      <c r="C54" s="24">
        <v>172611784.06</v>
      </c>
      <c r="D54" s="8">
        <v>6215300</v>
      </c>
      <c r="E54" s="55" t="s">
        <v>85</v>
      </c>
      <c r="F54" s="55"/>
      <c r="G54" s="56"/>
      <c r="H54" s="8">
        <v>0</v>
      </c>
      <c r="I54" s="8">
        <v>0</v>
      </c>
    </row>
    <row r="55" spans="1:9" ht="6.75" customHeight="1">
      <c r="A55" s="61" t="s">
        <v>86</v>
      </c>
      <c r="B55" s="56"/>
      <c r="C55" s="8">
        <v>0</v>
      </c>
      <c r="D55" s="8">
        <v>0</v>
      </c>
      <c r="E55" s="55" t="s">
        <v>87</v>
      </c>
      <c r="F55" s="55"/>
      <c r="G55" s="56"/>
      <c r="H55" s="8">
        <v>5870079977.31</v>
      </c>
      <c r="I55" s="8">
        <v>5890756744.08</v>
      </c>
    </row>
    <row r="56" spans="1:9" ht="6.75" customHeight="1">
      <c r="A56" s="61" t="s">
        <v>88</v>
      </c>
      <c r="B56" s="56"/>
      <c r="C56" s="8">
        <v>5437498743.2</v>
      </c>
      <c r="D56" s="8">
        <v>6311649824.2</v>
      </c>
      <c r="E56" s="55" t="s">
        <v>89</v>
      </c>
      <c r="F56" s="55"/>
      <c r="G56" s="56"/>
      <c r="H56" s="8">
        <v>0</v>
      </c>
      <c r="I56" s="8">
        <v>0</v>
      </c>
    </row>
    <row r="57" spans="1:9" ht="6.75" customHeight="1">
      <c r="A57" s="61" t="s">
        <v>90</v>
      </c>
      <c r="B57" s="56"/>
      <c r="C57" s="8">
        <v>801622555.72</v>
      </c>
      <c r="D57" s="8">
        <v>790097912.47</v>
      </c>
      <c r="E57" s="55" t="s">
        <v>91</v>
      </c>
      <c r="F57" s="55"/>
      <c r="G57" s="56"/>
      <c r="H57" s="8">
        <v>0</v>
      </c>
      <c r="I57" s="8">
        <v>0</v>
      </c>
    </row>
    <row r="58" spans="1:9" ht="9.75" customHeight="1">
      <c r="A58" s="62" t="s">
        <v>92</v>
      </c>
      <c r="B58" s="58"/>
      <c r="C58" s="21">
        <v>19947696.29</v>
      </c>
      <c r="D58" s="21">
        <v>11866217.8</v>
      </c>
      <c r="E58" s="57" t="s">
        <v>93</v>
      </c>
      <c r="F58" s="57"/>
      <c r="G58" s="58"/>
      <c r="H58" s="21">
        <v>0</v>
      </c>
      <c r="I58" s="21">
        <v>0</v>
      </c>
    </row>
    <row r="59" spans="1:9" ht="6.75" customHeight="1">
      <c r="A59" s="61" t="s">
        <v>94</v>
      </c>
      <c r="B59" s="56"/>
      <c r="C59" s="8">
        <v>-622448060.31</v>
      </c>
      <c r="D59" s="8">
        <v>-622448060.31</v>
      </c>
      <c r="E59" s="41" t="s">
        <v>95</v>
      </c>
      <c r="F59" s="41"/>
      <c r="G59" s="40"/>
      <c r="H59" s="7">
        <f>SUM(H53:H58)</f>
        <v>5870079977.31</v>
      </c>
      <c r="I59" s="7">
        <f>SUM(I53:I58)</f>
        <v>5890756744.08</v>
      </c>
    </row>
    <row r="60" spans="1:9" ht="3.75" customHeight="1">
      <c r="A60" s="61" t="s">
        <v>96</v>
      </c>
      <c r="B60" s="56"/>
      <c r="C60" s="63">
        <v>1400000</v>
      </c>
      <c r="D60" s="63">
        <v>1400000</v>
      </c>
      <c r="E60" s="13"/>
      <c r="F60" s="13"/>
      <c r="G60" s="4"/>
      <c r="H60" s="4"/>
      <c r="I60" s="4"/>
    </row>
    <row r="61" spans="1:9" ht="3" customHeight="1">
      <c r="A61" s="61"/>
      <c r="B61" s="56"/>
      <c r="C61" s="64"/>
      <c r="D61" s="64"/>
      <c r="E61" s="13"/>
      <c r="F61" s="13"/>
      <c r="G61" s="4"/>
      <c r="H61" s="4"/>
      <c r="I61" s="4"/>
    </row>
    <row r="62" spans="1:9" ht="6.75" customHeight="1">
      <c r="A62" s="61" t="s">
        <v>97</v>
      </c>
      <c r="B62" s="56"/>
      <c r="C62" s="8">
        <v>0</v>
      </c>
      <c r="D62" s="8">
        <v>0</v>
      </c>
      <c r="E62" s="41" t="s">
        <v>98</v>
      </c>
      <c r="F62" s="41"/>
      <c r="G62" s="40"/>
      <c r="H62" s="7">
        <f>+H49+H59</f>
        <v>9641074023.91</v>
      </c>
      <c r="I62" s="7">
        <f>+I49+I59</f>
        <v>9022903887.35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61" t="s">
        <v>99</v>
      </c>
      <c r="B64" s="56"/>
      <c r="C64" s="8">
        <v>53815753.49</v>
      </c>
      <c r="D64" s="8">
        <v>53815753.49</v>
      </c>
      <c r="E64" s="41" t="s">
        <v>100</v>
      </c>
      <c r="F64" s="41"/>
      <c r="G64" s="40"/>
      <c r="H64" s="4"/>
      <c r="I64" s="4"/>
    </row>
    <row r="65" spans="1:9" ht="3" customHeight="1">
      <c r="A65" s="39" t="s">
        <v>101</v>
      </c>
      <c r="B65" s="40"/>
      <c r="C65" s="65">
        <f>SUM(C54:C64)</f>
        <v>5864448472.450001</v>
      </c>
      <c r="D65" s="65">
        <f>SUM(D54:D64)</f>
        <v>6552596947.65</v>
      </c>
      <c r="E65" s="41" t="s">
        <v>102</v>
      </c>
      <c r="F65" s="41"/>
      <c r="G65" s="40"/>
      <c r="H65" s="4"/>
      <c r="I65" s="4"/>
    </row>
    <row r="66" spans="1:9" ht="6.75" customHeight="1">
      <c r="A66" s="39"/>
      <c r="B66" s="40"/>
      <c r="C66" s="65"/>
      <c r="D66" s="65"/>
      <c r="E66" s="41"/>
      <c r="F66" s="41"/>
      <c r="G66" s="40"/>
      <c r="H66" s="7">
        <f>SUM(H67:H70)</f>
        <v>60090888.67</v>
      </c>
      <c r="I66" s="7">
        <f>SUM(I67:I70)</f>
        <v>60090888.67</v>
      </c>
    </row>
    <row r="67" spans="1:9" ht="6.75" customHeight="1">
      <c r="A67" s="39" t="s">
        <v>103</v>
      </c>
      <c r="B67" s="40"/>
      <c r="C67" s="7">
        <f>+C50+C65</f>
        <v>7768603869.310001</v>
      </c>
      <c r="D67" s="7">
        <f>+D50+D65</f>
        <v>7539823445.349999</v>
      </c>
      <c r="E67" s="55" t="s">
        <v>104</v>
      </c>
      <c r="F67" s="55"/>
      <c r="G67" s="56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5" t="s">
        <v>105</v>
      </c>
      <c r="F68" s="55"/>
      <c r="G68" s="56"/>
      <c r="H68" s="63">
        <v>60090888.67</v>
      </c>
      <c r="I68" s="63">
        <v>60090888.67</v>
      </c>
    </row>
    <row r="69" spans="1:9" ht="3.75" customHeight="1">
      <c r="A69" s="3"/>
      <c r="B69" s="4"/>
      <c r="C69" s="4"/>
      <c r="D69" s="10"/>
      <c r="E69" s="55"/>
      <c r="F69" s="55"/>
      <c r="G69" s="56"/>
      <c r="H69" s="64"/>
      <c r="I69" s="64"/>
    </row>
    <row r="70" spans="1:9" ht="6.75" customHeight="1">
      <c r="A70" s="3"/>
      <c r="B70" s="4"/>
      <c r="C70" s="4"/>
      <c r="D70" s="10"/>
      <c r="E70" s="55" t="s">
        <v>106</v>
      </c>
      <c r="F70" s="55"/>
      <c r="G70" s="56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41" t="s">
        <v>107</v>
      </c>
      <c r="F72" s="41"/>
      <c r="G72" s="40"/>
      <c r="H72" s="7">
        <f>SUM(H73:H77)</f>
        <v>-1932561043.27</v>
      </c>
      <c r="I72" s="7">
        <f>SUM(I73:I77)</f>
        <v>-1543171330.67</v>
      </c>
    </row>
    <row r="73" spans="1:9" ht="6.75" customHeight="1">
      <c r="A73" s="3"/>
      <c r="B73" s="4"/>
      <c r="C73" s="4"/>
      <c r="D73" s="10"/>
      <c r="E73" s="55" t="s">
        <v>108</v>
      </c>
      <c r="F73" s="55"/>
      <c r="G73" s="56"/>
      <c r="H73" s="24">
        <v>1307866001.6</v>
      </c>
      <c r="I73" s="8">
        <v>643049688.64</v>
      </c>
    </row>
    <row r="74" spans="1:9" ht="6.75" customHeight="1">
      <c r="A74" s="3"/>
      <c r="B74" s="4"/>
      <c r="C74" s="4"/>
      <c r="D74" s="10"/>
      <c r="E74" s="55" t="s">
        <v>109</v>
      </c>
      <c r="F74" s="55"/>
      <c r="G74" s="56"/>
      <c r="H74" s="8">
        <v>-4076041205.7</v>
      </c>
      <c r="I74" s="8">
        <v>-3069247839.33</v>
      </c>
    </row>
    <row r="75" spans="1:9" ht="6.75" customHeight="1">
      <c r="A75" s="3"/>
      <c r="B75" s="4"/>
      <c r="C75" s="4"/>
      <c r="D75" s="10"/>
      <c r="E75" s="55" t="s">
        <v>110</v>
      </c>
      <c r="F75" s="55"/>
      <c r="G75" s="56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5" t="s">
        <v>111</v>
      </c>
      <c r="F76" s="55"/>
      <c r="G76" s="56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5" t="s">
        <v>112</v>
      </c>
      <c r="F77" s="55"/>
      <c r="G77" s="56"/>
      <c r="H77" s="8">
        <v>-31473955.88</v>
      </c>
      <c r="I77" s="8">
        <v>15938703.31</v>
      </c>
    </row>
    <row r="78" spans="1:9" ht="8.25" customHeight="1">
      <c r="A78" s="3"/>
      <c r="B78" s="4"/>
      <c r="C78" s="4"/>
      <c r="D78" s="10"/>
      <c r="E78" s="41" t="s">
        <v>113</v>
      </c>
      <c r="F78" s="41"/>
      <c r="G78" s="40"/>
      <c r="H78" s="4"/>
      <c r="I78" s="4"/>
    </row>
    <row r="79" spans="1:9" ht="8.25" customHeight="1">
      <c r="A79" s="3"/>
      <c r="B79" s="4"/>
      <c r="C79" s="4"/>
      <c r="D79" s="10"/>
      <c r="E79" s="41"/>
      <c r="F79" s="41"/>
      <c r="G79" s="4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5" t="s">
        <v>114</v>
      </c>
      <c r="F80" s="55"/>
      <c r="G80" s="56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5" t="s">
        <v>115</v>
      </c>
      <c r="F81" s="55"/>
      <c r="G81" s="56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1" t="s">
        <v>116</v>
      </c>
      <c r="F82" s="41"/>
      <c r="G82" s="40"/>
      <c r="H82" s="65">
        <f>+H66+H72+H79</f>
        <v>-1872470154.6</v>
      </c>
      <c r="I82" s="65">
        <f>+I66+I72+I79</f>
        <v>-1483080442</v>
      </c>
    </row>
    <row r="83" spans="1:9" ht="6.75" customHeight="1">
      <c r="A83" s="3"/>
      <c r="B83" s="4"/>
      <c r="C83" s="4"/>
      <c r="D83" s="10"/>
      <c r="E83" s="41"/>
      <c r="F83" s="41"/>
      <c r="G83" s="40"/>
      <c r="H83" s="65"/>
      <c r="I83" s="65"/>
    </row>
    <row r="84" spans="1:9" ht="6.75" customHeight="1">
      <c r="A84" s="3"/>
      <c r="B84" s="4"/>
      <c r="C84" s="4"/>
      <c r="D84" s="10"/>
      <c r="E84" s="41" t="s">
        <v>117</v>
      </c>
      <c r="F84" s="41"/>
      <c r="G84" s="40"/>
      <c r="H84" s="7">
        <f>+H62+H82</f>
        <v>7768603869.309999</v>
      </c>
      <c r="I84" s="7">
        <f>+I62+I82</f>
        <v>7539823445.35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6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124</v>
      </c>
      <c r="B6" s="70"/>
      <c r="C6" s="71" t="s">
        <v>125</v>
      </c>
      <c r="D6" s="71" t="s">
        <v>126</v>
      </c>
      <c r="E6" s="69" t="s">
        <v>127</v>
      </c>
      <c r="F6" s="70"/>
      <c r="G6" s="71" t="s">
        <v>128</v>
      </c>
      <c r="H6" s="71" t="s">
        <v>129</v>
      </c>
      <c r="I6" s="71" t="s">
        <v>130</v>
      </c>
      <c r="J6" s="71" t="s">
        <v>131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2.75">
      <c r="A12" s="75" t="s">
        <v>132</v>
      </c>
      <c r="B12" s="4"/>
      <c r="C12" s="76">
        <f>+C14+C18</f>
        <v>6794980096.08</v>
      </c>
      <c r="D12" s="77">
        <f aca="true" t="shared" si="0" ref="D12:J12">+D14+D18</f>
        <v>329308588</v>
      </c>
      <c r="E12" s="78">
        <f t="shared" si="0"/>
        <v>940660976.45</v>
      </c>
      <c r="F12" s="76"/>
      <c r="G12" s="76">
        <f t="shared" si="0"/>
        <v>0</v>
      </c>
      <c r="H12" s="76">
        <f t="shared" si="0"/>
        <v>6183627707.63</v>
      </c>
      <c r="I12" s="76">
        <f t="shared" si="0"/>
        <v>238545610.5</v>
      </c>
      <c r="J12" s="76">
        <f t="shared" si="0"/>
        <v>0</v>
      </c>
    </row>
    <row r="13" spans="1:10" ht="2.25" customHeight="1">
      <c r="A13" s="3"/>
      <c r="B13" s="4"/>
      <c r="C13" s="4"/>
      <c r="D13" s="77"/>
      <c r="E13" s="13"/>
      <c r="F13" s="4"/>
      <c r="G13" s="4"/>
      <c r="H13" s="4"/>
      <c r="I13" s="4"/>
      <c r="J13" s="4"/>
    </row>
    <row r="14" spans="1:10" ht="12.75">
      <c r="A14" s="75" t="s">
        <v>133</v>
      </c>
      <c r="B14" s="4"/>
      <c r="C14" s="76">
        <f aca="true" t="shared" si="1" ref="C14:J14">+C15+C16+C17</f>
        <v>904223352</v>
      </c>
      <c r="D14" s="77">
        <f t="shared" si="1"/>
        <v>300000000</v>
      </c>
      <c r="E14" s="78">
        <f t="shared" si="1"/>
        <v>904223352</v>
      </c>
      <c r="F14" s="76"/>
      <c r="G14" s="76">
        <f t="shared" si="1"/>
        <v>0</v>
      </c>
      <c r="H14" s="76">
        <f>+H15+H16+H17</f>
        <v>300000000</v>
      </c>
      <c r="I14" s="76">
        <f t="shared" si="1"/>
        <v>14416027.61</v>
      </c>
      <c r="J14" s="76">
        <f t="shared" si="1"/>
        <v>0</v>
      </c>
    </row>
    <row r="15" spans="1:10" ht="12.75">
      <c r="A15" s="79" t="s">
        <v>134</v>
      </c>
      <c r="B15" s="4"/>
      <c r="C15" s="80">
        <v>904223352</v>
      </c>
      <c r="D15" s="81">
        <v>300000000</v>
      </c>
      <c r="E15" s="82">
        <v>904223352</v>
      </c>
      <c r="F15" s="4"/>
      <c r="G15" s="81">
        <v>0</v>
      </c>
      <c r="H15" s="80">
        <f>+C15+D15-E15+G15</f>
        <v>300000000</v>
      </c>
      <c r="I15" s="81">
        <v>14416027.61</v>
      </c>
      <c r="J15" s="81">
        <v>0</v>
      </c>
    </row>
    <row r="16" spans="1:10" ht="12.75">
      <c r="A16" s="79" t="s">
        <v>135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2.75">
      <c r="A17" s="79" t="s">
        <v>136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2.75">
      <c r="A18" s="75" t="s">
        <v>137</v>
      </c>
      <c r="B18" s="4"/>
      <c r="C18" s="76">
        <f aca="true" t="shared" si="2" ref="C18:J18">+C19+C20+C21</f>
        <v>5890756744.08</v>
      </c>
      <c r="D18" s="76">
        <f t="shared" si="2"/>
        <v>29308588</v>
      </c>
      <c r="E18" s="78">
        <f t="shared" si="2"/>
        <v>36437624.45</v>
      </c>
      <c r="F18" s="76"/>
      <c r="G18" s="76">
        <f t="shared" si="2"/>
        <v>0</v>
      </c>
      <c r="H18" s="76">
        <f>+H19+H20+H21</f>
        <v>5883627707.63</v>
      </c>
      <c r="I18" s="76">
        <f t="shared" si="2"/>
        <v>224129582.89</v>
      </c>
      <c r="J18" s="76">
        <f t="shared" si="2"/>
        <v>0</v>
      </c>
      <c r="M18" s="83"/>
    </row>
    <row r="19" spans="1:13" ht="12.75">
      <c r="A19" s="79" t="s">
        <v>138</v>
      </c>
      <c r="B19" s="4"/>
      <c r="C19" s="80">
        <v>5890756744.08</v>
      </c>
      <c r="D19" s="81">
        <v>29308588</v>
      </c>
      <c r="E19" s="82">
        <v>36437624.45</v>
      </c>
      <c r="F19" s="4"/>
      <c r="G19" s="81">
        <v>0</v>
      </c>
      <c r="H19" s="80">
        <f>+C19+D19-E19+G19</f>
        <v>5883627707.63</v>
      </c>
      <c r="I19" s="81">
        <v>224129582.89</v>
      </c>
      <c r="J19" s="81">
        <v>0</v>
      </c>
      <c r="M19" s="83"/>
    </row>
    <row r="20" spans="1:10" ht="12.75">
      <c r="A20" s="79" t="s">
        <v>139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2.75">
      <c r="A21" s="79" t="s">
        <v>140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2.75">
      <c r="A22" s="75" t="s">
        <v>141</v>
      </c>
      <c r="B22" s="84"/>
      <c r="C22" s="76">
        <v>2227923791.27</v>
      </c>
      <c r="D22" s="85"/>
      <c r="E22" s="86"/>
      <c r="F22" s="86"/>
      <c r="G22" s="85"/>
      <c r="H22" s="76">
        <v>3457446316.28</v>
      </c>
      <c r="I22" s="85"/>
      <c r="J22" s="85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75" t="s">
        <v>142</v>
      </c>
      <c r="B24" s="4"/>
      <c r="C24" s="76">
        <f>+C12+C22</f>
        <v>9022903887.35</v>
      </c>
      <c r="D24" s="77">
        <f>+D12</f>
        <v>329308588</v>
      </c>
      <c r="E24" s="87">
        <f>+E12</f>
        <v>940660976.45</v>
      </c>
      <c r="F24" s="84"/>
      <c r="G24" s="77">
        <v>0</v>
      </c>
      <c r="H24" s="76">
        <f>+H12+H22</f>
        <v>9641074023.91</v>
      </c>
      <c r="I24" s="76">
        <f>+I12+I22</f>
        <v>238545610.5</v>
      </c>
      <c r="J24" s="76">
        <f>+J12+J22</f>
        <v>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75" t="s">
        <v>143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2.75">
      <c r="A28" s="88" t="s">
        <v>144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2.75">
      <c r="A29" s="88" t="s">
        <v>145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2.75">
      <c r="A30" s="88" t="s">
        <v>146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5">
      <c r="A31" s="75" t="s">
        <v>147</v>
      </c>
      <c r="B31" s="4"/>
      <c r="C31" s="76">
        <f>SUM(C33:C35)</f>
        <v>56941251.35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67374684.9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88" t="s">
        <v>148</v>
      </c>
      <c r="B33" s="4"/>
      <c r="C33" s="80">
        <v>56941251.35</v>
      </c>
      <c r="D33" s="81">
        <v>0</v>
      </c>
      <c r="E33" s="82">
        <v>0</v>
      </c>
      <c r="F33" s="4"/>
      <c r="G33" s="81">
        <v>0</v>
      </c>
      <c r="H33" s="89">
        <v>67374684.9</v>
      </c>
      <c r="I33" s="81">
        <v>0</v>
      </c>
      <c r="J33" s="81">
        <v>0</v>
      </c>
    </row>
    <row r="34" spans="1:10" ht="12.75">
      <c r="A34" s="88" t="s">
        <v>149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2.75">
      <c r="A35" s="90" t="s">
        <v>150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151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152</v>
      </c>
      <c r="B42" s="97"/>
      <c r="C42" s="98" t="s">
        <v>153</v>
      </c>
      <c r="D42" s="98" t="s">
        <v>154</v>
      </c>
      <c r="E42" s="98" t="s">
        <v>155</v>
      </c>
      <c r="F42" s="99"/>
      <c r="G42" s="100" t="s">
        <v>156</v>
      </c>
      <c r="H42" s="100" t="s">
        <v>157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158</v>
      </c>
      <c r="B46" s="115"/>
      <c r="C46" s="116">
        <f>SUM(C47:C55)</f>
        <v>1872000000</v>
      </c>
      <c r="D46" s="117"/>
      <c r="E46" s="117"/>
      <c r="F46" s="118"/>
      <c r="G46" s="119">
        <f>SUM(F47:G54)</f>
        <v>35560960</v>
      </c>
      <c r="H46" s="115"/>
    </row>
    <row r="47" spans="1:8" ht="10.5" customHeight="1">
      <c r="A47" s="120" t="s">
        <v>159</v>
      </c>
      <c r="B47" s="115"/>
      <c r="C47" s="121">
        <v>127000000</v>
      </c>
      <c r="D47" s="122">
        <v>12</v>
      </c>
      <c r="E47" s="117" t="s">
        <v>160</v>
      </c>
      <c r="F47" s="118"/>
      <c r="G47" s="123">
        <v>1178560</v>
      </c>
      <c r="H47" s="124">
        <v>0.0107</v>
      </c>
    </row>
    <row r="48" spans="1:8" ht="10.5" customHeight="1">
      <c r="A48" s="120" t="s">
        <v>161</v>
      </c>
      <c r="B48" s="115"/>
      <c r="C48" s="121">
        <v>173000000</v>
      </c>
      <c r="D48" s="122">
        <v>12</v>
      </c>
      <c r="E48" s="117" t="s">
        <v>162</v>
      </c>
      <c r="F48" s="118"/>
      <c r="G48" s="123">
        <v>4174144</v>
      </c>
      <c r="H48" s="124">
        <v>0.0131</v>
      </c>
    </row>
    <row r="49" spans="1:8" ht="10.5" customHeight="1">
      <c r="A49" s="120" t="s">
        <v>163</v>
      </c>
      <c r="B49" s="115"/>
      <c r="C49" s="121">
        <v>200000000</v>
      </c>
      <c r="D49" s="122">
        <v>12</v>
      </c>
      <c r="E49" s="117" t="s">
        <v>162</v>
      </c>
      <c r="F49" s="118"/>
      <c r="G49" s="123">
        <v>4825600</v>
      </c>
      <c r="H49" s="124">
        <v>0.013</v>
      </c>
    </row>
    <row r="50" spans="1:8" ht="10.5" customHeight="1">
      <c r="A50" s="120" t="s">
        <v>164</v>
      </c>
      <c r="B50" s="115"/>
      <c r="C50" s="121">
        <v>180000000</v>
      </c>
      <c r="D50" s="122">
        <v>12</v>
      </c>
      <c r="E50" s="117" t="s">
        <v>162</v>
      </c>
      <c r="F50" s="118"/>
      <c r="G50" s="123">
        <v>4343040</v>
      </c>
      <c r="H50" s="124">
        <v>0.0125</v>
      </c>
    </row>
    <row r="51" spans="1:8" ht="10.5" customHeight="1">
      <c r="A51" s="120" t="s">
        <v>165</v>
      </c>
      <c r="B51" s="115"/>
      <c r="C51" s="121">
        <v>177000000</v>
      </c>
      <c r="D51" s="122">
        <v>12</v>
      </c>
      <c r="E51" s="117" t="s">
        <v>166</v>
      </c>
      <c r="F51" s="118"/>
      <c r="G51" s="123">
        <v>4270656</v>
      </c>
      <c r="H51" s="124">
        <v>0.0121</v>
      </c>
    </row>
    <row r="52" spans="1:8" ht="10.5" customHeight="1">
      <c r="A52" s="120" t="s">
        <v>167</v>
      </c>
      <c r="B52" s="115"/>
      <c r="C52" s="121">
        <v>95000000</v>
      </c>
      <c r="D52" s="122">
        <v>11</v>
      </c>
      <c r="E52" s="117" t="s">
        <v>166</v>
      </c>
      <c r="F52" s="118"/>
      <c r="G52" s="123">
        <v>2292160</v>
      </c>
      <c r="H52" s="124">
        <v>0.0119</v>
      </c>
    </row>
    <row r="53" spans="1:8" ht="10.5" customHeight="1">
      <c r="A53" s="120" t="s">
        <v>168</v>
      </c>
      <c r="B53" s="115"/>
      <c r="C53" s="121">
        <v>100000000</v>
      </c>
      <c r="D53" s="122">
        <v>11</v>
      </c>
      <c r="E53" s="117" t="s">
        <v>166</v>
      </c>
      <c r="F53" s="118"/>
      <c r="G53" s="123">
        <v>2412800</v>
      </c>
      <c r="H53" s="124">
        <v>0.0126</v>
      </c>
    </row>
    <row r="54" spans="1:8" ht="10.5" customHeight="1">
      <c r="A54" s="120" t="s">
        <v>169</v>
      </c>
      <c r="B54" s="115"/>
      <c r="C54" s="121">
        <v>520000000</v>
      </c>
      <c r="D54" s="122">
        <v>6</v>
      </c>
      <c r="E54" s="117" t="s">
        <v>166</v>
      </c>
      <c r="F54" s="118"/>
      <c r="G54" s="123">
        <v>12064000</v>
      </c>
      <c r="H54" s="124">
        <v>0.0154</v>
      </c>
    </row>
    <row r="55" spans="1:8" ht="10.5" customHeight="1">
      <c r="A55" s="120" t="s">
        <v>170</v>
      </c>
      <c r="B55" s="115"/>
      <c r="C55" s="121">
        <v>300000000</v>
      </c>
      <c r="D55" s="122">
        <v>12</v>
      </c>
      <c r="E55" s="117" t="s">
        <v>171</v>
      </c>
      <c r="F55" s="118"/>
      <c r="G55" s="123">
        <v>0</v>
      </c>
      <c r="H55" s="124">
        <v>0.0065</v>
      </c>
    </row>
    <row r="56" spans="1:8" ht="6" customHeight="1">
      <c r="A56" s="125"/>
      <c r="B56" s="126"/>
      <c r="C56" s="127"/>
      <c r="D56" s="127"/>
      <c r="E56" s="127"/>
      <c r="F56" s="125"/>
      <c r="G56" s="126"/>
      <c r="H56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3.5">
      <c r="B2" s="128" t="s">
        <v>172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3.5">
      <c r="B3" s="132" t="s">
        <v>173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3.5">
      <c r="B4" s="132" t="s">
        <v>174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3.5">
      <c r="B5" s="135" t="s">
        <v>175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0.25">
      <c r="B6" s="138" t="s">
        <v>176</v>
      </c>
      <c r="C6" s="139" t="s">
        <v>177</v>
      </c>
      <c r="D6" s="139" t="s">
        <v>178</v>
      </c>
      <c r="E6" s="139" t="s">
        <v>179</v>
      </c>
      <c r="F6" s="139" t="s">
        <v>180</v>
      </c>
      <c r="G6" s="139" t="s">
        <v>181</v>
      </c>
      <c r="H6" s="139" t="s">
        <v>182</v>
      </c>
      <c r="I6" s="139" t="s">
        <v>183</v>
      </c>
      <c r="J6" s="139" t="s">
        <v>184</v>
      </c>
      <c r="K6" s="139" t="s">
        <v>185</v>
      </c>
      <c r="L6" s="140" t="s">
        <v>186</v>
      </c>
    </row>
    <row r="7" spans="2:12" ht="13.5">
      <c r="B7" s="141" t="s">
        <v>187</v>
      </c>
      <c r="C7" s="142" t="s">
        <v>188</v>
      </c>
      <c r="D7" s="142" t="s">
        <v>189</v>
      </c>
      <c r="E7" s="142" t="s">
        <v>190</v>
      </c>
      <c r="F7" s="142" t="s">
        <v>191</v>
      </c>
      <c r="G7" s="142" t="s">
        <v>192</v>
      </c>
      <c r="H7" s="142" t="s">
        <v>193</v>
      </c>
      <c r="I7" s="142" t="s">
        <v>194</v>
      </c>
      <c r="J7" s="142" t="s">
        <v>195</v>
      </c>
      <c r="K7" s="142" t="s">
        <v>196</v>
      </c>
      <c r="L7" s="143" t="s">
        <v>197</v>
      </c>
    </row>
    <row r="8" spans="2:12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6.5">
      <c r="B9" s="147" t="s">
        <v>198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3.5">
      <c r="B10" s="150" t="s">
        <v>199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3.5">
      <c r="B11" s="150" t="s">
        <v>200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3.5">
      <c r="B12" s="150" t="s">
        <v>201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3.5">
      <c r="B13" s="150" t="s">
        <v>202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3.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3.5">
      <c r="B15" s="147" t="s">
        <v>203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3.5">
      <c r="B16" s="150" t="s">
        <v>204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3.5">
      <c r="B17" s="150" t="s">
        <v>205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3.5">
      <c r="B18" s="150" t="s">
        <v>206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3.5">
      <c r="B19" s="150" t="s">
        <v>207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3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6.5">
      <c r="B21" s="147" t="s">
        <v>208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3.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3.5">
      <c r="C23" s="159"/>
      <c r="D23" s="159"/>
      <c r="F23" s="159"/>
      <c r="G23" s="159"/>
    </row>
    <row r="24" spans="3:7" ht="13.5">
      <c r="C24" s="159"/>
      <c r="D24" s="159"/>
      <c r="F24" s="159"/>
      <c r="G24" s="159"/>
    </row>
    <row r="25" spans="3:7" ht="13.5">
      <c r="C25" s="159"/>
      <c r="D25" s="159"/>
      <c r="F25" s="159"/>
      <c r="G25" s="159"/>
    </row>
    <row r="26" spans="3:7" ht="13.5">
      <c r="C26" s="159"/>
      <c r="D26" s="159"/>
      <c r="F26" s="159"/>
      <c r="G26" s="159"/>
    </row>
    <row r="27" spans="3:7" ht="13.5">
      <c r="C27" s="159"/>
      <c r="D27" s="159"/>
      <c r="F27" s="159"/>
      <c r="G27" s="159"/>
    </row>
    <row r="28" spans="3:7" ht="13.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209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8"/>
      <c r="C7" s="163" t="s">
        <v>210</v>
      </c>
      <c r="D7" s="68"/>
      <c r="E7" s="164" t="s">
        <v>211</v>
      </c>
      <c r="F7" s="165"/>
      <c r="G7" s="166" t="s">
        <v>212</v>
      </c>
    </row>
    <row r="8" spans="1:7" s="167" customFormat="1" ht="9.75" customHeight="1">
      <c r="A8" s="168"/>
      <c r="B8" s="73"/>
      <c r="C8" s="169"/>
      <c r="D8" s="73"/>
      <c r="E8" s="73"/>
      <c r="F8" s="170"/>
      <c r="G8" s="171"/>
    </row>
    <row r="9" spans="1:7" ht="9.75" customHeight="1">
      <c r="A9" s="172" t="s">
        <v>213</v>
      </c>
      <c r="B9" s="4"/>
      <c r="C9" s="173">
        <f>+C10+C11+C12</f>
        <v>23492412810.82</v>
      </c>
      <c r="D9" s="4"/>
      <c r="E9" s="174">
        <f>+E10+E11+E12</f>
        <v>19163157108.079998</v>
      </c>
      <c r="F9" s="13"/>
      <c r="G9" s="174">
        <f>+G10+G11+G12</f>
        <v>19167486737.719997</v>
      </c>
    </row>
    <row r="10" spans="1:7" ht="9.75" customHeight="1">
      <c r="A10" s="175" t="s">
        <v>214</v>
      </c>
      <c r="B10" s="4"/>
      <c r="C10" s="176">
        <v>10359958046.82</v>
      </c>
      <c r="D10" s="4"/>
      <c r="E10" s="177">
        <v>8703693313.75</v>
      </c>
      <c r="F10" s="178"/>
      <c r="G10" s="177">
        <v>8703693313.75</v>
      </c>
    </row>
    <row r="11" spans="1:7" ht="9.75" customHeight="1">
      <c r="A11" s="175" t="s">
        <v>215</v>
      </c>
      <c r="B11" s="4"/>
      <c r="C11" s="176">
        <v>13182440119</v>
      </c>
      <c r="D11" s="4"/>
      <c r="E11" s="177">
        <v>10470922460.42</v>
      </c>
      <c r="F11" s="178"/>
      <c r="G11" s="177">
        <v>10470922460.42</v>
      </c>
    </row>
    <row r="12" spans="1:7" ht="9.75" customHeight="1">
      <c r="A12" s="175" t="s">
        <v>216</v>
      </c>
      <c r="B12" s="4"/>
      <c r="C12" s="176">
        <f>+C52</f>
        <v>-49985355</v>
      </c>
      <c r="D12" s="4"/>
      <c r="E12" s="177">
        <f>+E52</f>
        <v>-11458666.090000004</v>
      </c>
      <c r="F12" s="178"/>
      <c r="G12" s="177">
        <f>+G52</f>
        <v>-7129036.4499999955</v>
      </c>
    </row>
    <row r="13" spans="1:7" ht="6" customHeight="1">
      <c r="A13" s="3"/>
      <c r="B13" s="4"/>
      <c r="C13" s="13"/>
      <c r="D13" s="4"/>
      <c r="E13" s="179"/>
      <c r="F13" s="178"/>
      <c r="G13" s="179"/>
    </row>
    <row r="14" spans="1:7" ht="9.75" customHeight="1">
      <c r="A14" s="172" t="s">
        <v>217</v>
      </c>
      <c r="B14" s="4"/>
      <c r="C14" s="173">
        <f>+C15+C16</f>
        <v>23492412810.82</v>
      </c>
      <c r="D14" s="4"/>
      <c r="E14" s="180">
        <f>+E15+E16</f>
        <v>18109426965.68</v>
      </c>
      <c r="F14" s="178"/>
      <c r="G14" s="180">
        <f>+G15+G16</f>
        <v>17978714012.72</v>
      </c>
    </row>
    <row r="15" spans="1:7" ht="9.75" customHeight="1">
      <c r="A15" s="175" t="s">
        <v>218</v>
      </c>
      <c r="B15" s="4"/>
      <c r="C15" s="176">
        <v>10359958046.82</v>
      </c>
      <c r="D15" s="4"/>
      <c r="E15" s="177">
        <v>7542971838.82</v>
      </c>
      <c r="F15" s="178"/>
      <c r="G15" s="177">
        <v>7491269819.83</v>
      </c>
    </row>
    <row r="16" spans="1:7" ht="9.75" customHeight="1">
      <c r="A16" s="175" t="s">
        <v>219</v>
      </c>
      <c r="B16" s="4"/>
      <c r="C16" s="176">
        <v>13132454764</v>
      </c>
      <c r="D16" s="4"/>
      <c r="E16" s="177">
        <v>10566455126.86</v>
      </c>
      <c r="F16" s="178"/>
      <c r="G16" s="177">
        <v>10487444192.89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172" t="s">
        <v>220</v>
      </c>
      <c r="B18" s="4"/>
      <c r="C18" s="181"/>
      <c r="D18" s="182"/>
      <c r="E18" s="174">
        <f>+E20+E22</f>
        <v>255625764.93</v>
      </c>
      <c r="F18" s="13"/>
      <c r="G18" s="174">
        <f>+G20+G22</f>
        <v>255625764.93</v>
      </c>
    </row>
    <row r="19" spans="1:7" ht="12.75" customHeight="1" hidden="1">
      <c r="A19" s="183"/>
      <c r="B19" s="4"/>
      <c r="C19" s="184"/>
      <c r="D19" s="4"/>
      <c r="E19" s="185"/>
      <c r="F19" s="13"/>
      <c r="G19" s="186"/>
    </row>
    <row r="20" spans="1:7" ht="9.75" customHeight="1">
      <c r="A20" s="175" t="s">
        <v>221</v>
      </c>
      <c r="B20" s="4"/>
      <c r="C20" s="187"/>
      <c r="D20" s="188"/>
      <c r="E20" s="185">
        <v>62436731.5</v>
      </c>
      <c r="F20" s="13"/>
      <c r="G20" s="186">
        <v>62436731.5</v>
      </c>
    </row>
    <row r="21" spans="1:7" ht="12.75" customHeight="1" hidden="1">
      <c r="A21" s="175"/>
      <c r="B21" s="4"/>
      <c r="C21" s="184">
        <v>0</v>
      </c>
      <c r="D21" s="4"/>
      <c r="E21" s="185"/>
      <c r="F21" s="13"/>
      <c r="G21" s="186"/>
    </row>
    <row r="22" spans="1:7" ht="9.75" customHeight="1">
      <c r="A22" s="175" t="s">
        <v>222</v>
      </c>
      <c r="B22" s="4"/>
      <c r="C22" s="187"/>
      <c r="D22" s="188"/>
      <c r="E22" s="185">
        <v>193189033.43</v>
      </c>
      <c r="F22" s="13"/>
      <c r="G22" s="186">
        <v>193189033.43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172" t="s">
        <v>223</v>
      </c>
      <c r="B24" s="4"/>
      <c r="C24" s="173">
        <f>+C9-C14</f>
        <v>0</v>
      </c>
      <c r="D24" s="4"/>
      <c r="E24" s="174">
        <f>+E9-E14+E18</f>
        <v>1309355907.3299978</v>
      </c>
      <c r="F24" s="13">
        <f>+F9-F14+F18</f>
        <v>0</v>
      </c>
      <c r="G24" s="174">
        <f>+G9-G14+G18</f>
        <v>1444398489.9299963</v>
      </c>
    </row>
    <row r="25" spans="1:7" ht="6" customHeight="1">
      <c r="A25" s="3"/>
      <c r="B25" s="4"/>
      <c r="C25" s="13"/>
      <c r="D25" s="4"/>
      <c r="E25" s="174"/>
      <c r="F25" s="13"/>
      <c r="G25" s="174"/>
    </row>
    <row r="26" spans="1:7" ht="9.75" customHeight="1">
      <c r="A26" s="172" t="s">
        <v>224</v>
      </c>
      <c r="B26" s="4"/>
      <c r="C26" s="173">
        <f>+C24-C12</f>
        <v>49985355</v>
      </c>
      <c r="D26" s="4"/>
      <c r="E26" s="174">
        <f>+E24-E12</f>
        <v>1320814573.4199977</v>
      </c>
      <c r="F26" s="13">
        <f>+F24-F12</f>
        <v>0</v>
      </c>
      <c r="G26" s="174">
        <f>+G24-G12</f>
        <v>1451527526.3799963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172" t="s">
        <v>225</v>
      </c>
      <c r="B28" s="4"/>
      <c r="C28" s="173">
        <f>+C26</f>
        <v>49985355</v>
      </c>
      <c r="D28" s="4"/>
      <c r="E28" s="174">
        <f>+E26-E18</f>
        <v>1065188808.4899976</v>
      </c>
      <c r="F28" s="13"/>
      <c r="G28" s="174">
        <f>+G26-G18</f>
        <v>1195901761.4499962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226</v>
      </c>
      <c r="B32" s="165"/>
      <c r="C32" s="189" t="s">
        <v>227</v>
      </c>
      <c r="D32" s="68"/>
      <c r="E32" s="190" t="s">
        <v>211</v>
      </c>
      <c r="F32" s="165"/>
      <c r="G32" s="166" t="s">
        <v>228</v>
      </c>
    </row>
    <row r="33" spans="1:7" s="167" customFormat="1" ht="9.75" customHeight="1">
      <c r="A33" s="168"/>
      <c r="B33" s="170"/>
      <c r="C33" s="191"/>
      <c r="D33" s="73"/>
      <c r="E33" s="192"/>
      <c r="F33" s="170"/>
      <c r="G33" s="171"/>
    </row>
    <row r="34" spans="1:7" ht="9.75" customHeight="1">
      <c r="A34" s="193" t="s">
        <v>229</v>
      </c>
      <c r="B34" s="112"/>
      <c r="C34" s="194">
        <f>+C35+C36</f>
        <v>314980104.6</v>
      </c>
      <c r="D34" s="112"/>
      <c r="E34" s="195">
        <f>+E35+E36</f>
        <v>224129582.89</v>
      </c>
      <c r="F34" s="196"/>
      <c r="G34" s="195">
        <f>+G35+G36</f>
        <v>224129582.89</v>
      </c>
    </row>
    <row r="35" spans="1:7" ht="9.75" customHeight="1">
      <c r="A35" s="175" t="s">
        <v>230</v>
      </c>
      <c r="B35" s="4"/>
      <c r="C35" s="176">
        <v>285119513.6</v>
      </c>
      <c r="D35" s="4"/>
      <c r="E35" s="197">
        <v>214307950.39</v>
      </c>
      <c r="F35" s="13"/>
      <c r="G35" s="197">
        <v>214307950.39</v>
      </c>
    </row>
    <row r="36" spans="1:7" ht="9.75" customHeight="1">
      <c r="A36" s="175" t="s">
        <v>231</v>
      </c>
      <c r="B36" s="4"/>
      <c r="C36" s="176">
        <v>29860591</v>
      </c>
      <c r="D36" s="4"/>
      <c r="E36" s="197">
        <v>9821632.5</v>
      </c>
      <c r="F36" s="13"/>
      <c r="G36" s="197">
        <v>9821632.5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172" t="s">
        <v>232</v>
      </c>
      <c r="B38" s="4"/>
      <c r="C38" s="173">
        <f>+C28+C34</f>
        <v>364965459.6</v>
      </c>
      <c r="D38" s="4"/>
      <c r="E38" s="174">
        <f>+E28+E34</f>
        <v>1289318391.3799977</v>
      </c>
      <c r="F38" s="13"/>
      <c r="G38" s="174">
        <f>+G28+G34</f>
        <v>1420031344.3399963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226</v>
      </c>
      <c r="B42" s="68"/>
      <c r="C42" s="163" t="s">
        <v>233</v>
      </c>
      <c r="D42" s="68"/>
      <c r="E42" s="164" t="s">
        <v>211</v>
      </c>
      <c r="F42" s="165"/>
      <c r="G42" s="166" t="s">
        <v>212</v>
      </c>
    </row>
    <row r="43" spans="1:7" s="167" customFormat="1" ht="9.75" customHeight="1">
      <c r="A43" s="168"/>
      <c r="B43" s="73"/>
      <c r="C43" s="169"/>
      <c r="D43" s="73"/>
      <c r="E43" s="73"/>
      <c r="F43" s="170"/>
      <c r="G43" s="171"/>
    </row>
    <row r="44" spans="1:7" ht="9.75" customHeight="1">
      <c r="A44" s="172" t="s">
        <v>234</v>
      </c>
      <c r="B44" s="4"/>
      <c r="C44" s="173">
        <f>+C45+C46</f>
        <v>0</v>
      </c>
      <c r="D44" s="4"/>
      <c r="E44" s="174">
        <f>+E45+E46</f>
        <v>29308588</v>
      </c>
      <c r="F44" s="13"/>
      <c r="G44" s="174">
        <f>+G45+G46</f>
        <v>29308588</v>
      </c>
    </row>
    <row r="45" spans="1:7" ht="9.75" customHeight="1">
      <c r="A45" s="175" t="s">
        <v>235</v>
      </c>
      <c r="B45" s="4"/>
      <c r="C45" s="176">
        <v>0</v>
      </c>
      <c r="D45" s="4"/>
      <c r="E45" s="197">
        <v>29308588</v>
      </c>
      <c r="F45" s="13"/>
      <c r="G45" s="197">
        <v>29308588</v>
      </c>
    </row>
    <row r="46" spans="1:7" ht="9.75" customHeight="1">
      <c r="A46" s="175" t="s">
        <v>236</v>
      </c>
      <c r="B46" s="4"/>
      <c r="C46" s="176">
        <v>0</v>
      </c>
      <c r="D46" s="4"/>
      <c r="E46" s="197">
        <v>0</v>
      </c>
      <c r="F46" s="13"/>
      <c r="G46" s="197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172" t="s">
        <v>237</v>
      </c>
      <c r="B48" s="4"/>
      <c r="C48" s="173">
        <f>+C49+C50</f>
        <v>49985355</v>
      </c>
      <c r="D48" s="4"/>
      <c r="E48" s="174">
        <f>+E49+E50</f>
        <v>40767254.09</v>
      </c>
      <c r="F48" s="13"/>
      <c r="G48" s="174">
        <f>+G49+G50</f>
        <v>36437624.449999996</v>
      </c>
    </row>
    <row r="49" spans="1:7" ht="9.75" customHeight="1">
      <c r="A49" s="175" t="s">
        <v>238</v>
      </c>
      <c r="B49" s="4"/>
      <c r="C49" s="176">
        <v>0</v>
      </c>
      <c r="D49" s="4"/>
      <c r="E49" s="197">
        <v>4329629.64</v>
      </c>
      <c r="F49" s="13"/>
      <c r="G49" s="197">
        <v>4329629.64</v>
      </c>
    </row>
    <row r="50" spans="1:7" ht="9.75" customHeight="1">
      <c r="A50" s="175" t="s">
        <v>239</v>
      </c>
      <c r="B50" s="4"/>
      <c r="C50" s="176">
        <v>49985355</v>
      </c>
      <c r="D50" s="4"/>
      <c r="E50" s="197">
        <v>36437624.45</v>
      </c>
      <c r="F50" s="13"/>
      <c r="G50" s="197">
        <v>32107994.81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172" t="s">
        <v>240</v>
      </c>
      <c r="B52" s="4"/>
      <c r="C52" s="173">
        <f>+C44-C48</f>
        <v>-49985355</v>
      </c>
      <c r="D52" s="4"/>
      <c r="E52" s="174">
        <f>+E44-E48</f>
        <v>-11458666.090000004</v>
      </c>
      <c r="F52" s="13"/>
      <c r="G52" s="174">
        <f>+G44-G48</f>
        <v>-7129036.4499999955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226</v>
      </c>
      <c r="B56" s="68"/>
      <c r="C56" s="163" t="s">
        <v>233</v>
      </c>
      <c r="D56" s="68"/>
      <c r="E56" s="164" t="s">
        <v>211</v>
      </c>
      <c r="F56" s="165"/>
      <c r="G56" s="166" t="s">
        <v>212</v>
      </c>
    </row>
    <row r="57" spans="1:7" s="167" customFormat="1" ht="9.75" customHeight="1">
      <c r="A57" s="168"/>
      <c r="B57" s="73"/>
      <c r="C57" s="169"/>
      <c r="D57" s="73"/>
      <c r="E57" s="73"/>
      <c r="F57" s="170"/>
      <c r="G57" s="171"/>
    </row>
    <row r="58" spans="1:7" ht="9.75" customHeight="1">
      <c r="A58" s="198" t="s">
        <v>214</v>
      </c>
      <c r="B58" s="4"/>
      <c r="C58" s="176">
        <f>+C10</f>
        <v>10359958046.82</v>
      </c>
      <c r="D58" s="4"/>
      <c r="E58" s="197">
        <f>+E10</f>
        <v>8703693313.75</v>
      </c>
      <c r="F58" s="13"/>
      <c r="G58" s="197">
        <f>+G10</f>
        <v>8703693313.75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98" t="s">
        <v>241</v>
      </c>
      <c r="B60" s="199"/>
      <c r="C60" s="176">
        <f>+C61-C62</f>
        <v>0</v>
      </c>
      <c r="D60" s="199"/>
      <c r="E60" s="197">
        <f>+E61-E62</f>
        <v>24978958.36</v>
      </c>
      <c r="F60" s="200"/>
      <c r="G60" s="197">
        <f>+G61-G62</f>
        <v>24978958.36</v>
      </c>
    </row>
    <row r="61" spans="1:7" ht="9.75" customHeight="1">
      <c r="A61" s="175" t="s">
        <v>235</v>
      </c>
      <c r="B61" s="4"/>
      <c r="C61" s="176">
        <f>+C45</f>
        <v>0</v>
      </c>
      <c r="D61" s="4"/>
      <c r="E61" s="197">
        <f>+E45</f>
        <v>29308588</v>
      </c>
      <c r="F61" s="13"/>
      <c r="G61" s="197">
        <f>+G45</f>
        <v>29308588</v>
      </c>
    </row>
    <row r="62" spans="1:7" ht="9.75" customHeight="1">
      <c r="A62" s="175" t="s">
        <v>238</v>
      </c>
      <c r="B62" s="4"/>
      <c r="C62" s="176">
        <f>+C49</f>
        <v>0</v>
      </c>
      <c r="D62" s="4"/>
      <c r="E62" s="197">
        <f>+E49</f>
        <v>4329629.64</v>
      </c>
      <c r="F62" s="13"/>
      <c r="G62" s="197">
        <f>+G49</f>
        <v>4329629.64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98" t="s">
        <v>218</v>
      </c>
      <c r="B64" s="4"/>
      <c r="C64" s="176">
        <f>+C15</f>
        <v>10359958046.82</v>
      </c>
      <c r="D64" s="4"/>
      <c r="E64" s="197">
        <f>+E15</f>
        <v>7542971838.82</v>
      </c>
      <c r="F64" s="13"/>
      <c r="G64" s="197">
        <f>+G15</f>
        <v>7491269819.83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83"/>
      <c r="B66" s="4"/>
      <c r="C66" s="184"/>
      <c r="D66" s="4"/>
      <c r="E66" s="201">
        <f>+E20</f>
        <v>62436731.5</v>
      </c>
      <c r="F66" s="13"/>
      <c r="G66" s="201">
        <f>+G20</f>
        <v>62436731.5</v>
      </c>
    </row>
    <row r="67" spans="1:7" ht="9.75" customHeight="1">
      <c r="A67" s="183" t="s">
        <v>221</v>
      </c>
      <c r="B67" s="4"/>
      <c r="C67" s="187"/>
      <c r="D67" s="188"/>
      <c r="E67" s="201"/>
      <c r="F67" s="13"/>
      <c r="G67" s="201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172" t="s">
        <v>242</v>
      </c>
      <c r="B69" s="4"/>
      <c r="C69" s="173">
        <f>+C58+C60-C64</f>
        <v>0</v>
      </c>
      <c r="D69" s="4"/>
      <c r="E69" s="174">
        <f>+E58+E60-E64+E66</f>
        <v>1248137164.790001</v>
      </c>
      <c r="F69" s="13"/>
      <c r="G69" s="174">
        <f>+G58+G60-G64+G66</f>
        <v>1299839183.7800007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172" t="s">
        <v>243</v>
      </c>
      <c r="B71" s="4"/>
      <c r="C71" s="173">
        <f>+C69-C60</f>
        <v>0</v>
      </c>
      <c r="D71" s="4"/>
      <c r="E71" s="174">
        <f>+E69-E60</f>
        <v>1223158206.430001</v>
      </c>
      <c r="F71" s="13"/>
      <c r="G71" s="174">
        <f>+G69-G60</f>
        <v>1274860225.4200008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226</v>
      </c>
      <c r="B75" s="68"/>
      <c r="C75" s="163" t="s">
        <v>233</v>
      </c>
      <c r="D75" s="68"/>
      <c r="E75" s="164" t="s">
        <v>211</v>
      </c>
      <c r="F75" s="165"/>
      <c r="G75" s="166" t="s">
        <v>212</v>
      </c>
    </row>
    <row r="76" spans="1:7" s="167" customFormat="1" ht="9.75" customHeight="1">
      <c r="A76" s="168"/>
      <c r="B76" s="73"/>
      <c r="C76" s="169"/>
      <c r="D76" s="73"/>
      <c r="E76" s="73"/>
      <c r="F76" s="170"/>
      <c r="G76" s="171"/>
    </row>
    <row r="77" spans="1:7" ht="9.75" customHeight="1">
      <c r="A77" s="198" t="s">
        <v>215</v>
      </c>
      <c r="B77" s="4"/>
      <c r="C77" s="176">
        <f>+C11</f>
        <v>13182440119</v>
      </c>
      <c r="D77" s="4"/>
      <c r="E77" s="197">
        <f>+E11</f>
        <v>10470922460.42</v>
      </c>
      <c r="F77" s="13"/>
      <c r="G77" s="197">
        <f>+G11</f>
        <v>10470922460.42</v>
      </c>
    </row>
    <row r="78" spans="1:7" ht="6" customHeight="1">
      <c r="A78" s="202"/>
      <c r="B78" s="199"/>
      <c r="C78" s="200"/>
      <c r="D78" s="199"/>
      <c r="E78" s="199"/>
      <c r="F78" s="200"/>
      <c r="G78" s="199"/>
    </row>
    <row r="79" spans="1:7" ht="9.75" customHeight="1">
      <c r="A79" s="198" t="s">
        <v>244</v>
      </c>
      <c r="B79" s="199"/>
      <c r="C79" s="176">
        <f>+C80-C81</f>
        <v>-49985355</v>
      </c>
      <c r="D79" s="199"/>
      <c r="E79" s="197">
        <f>+E80-E81</f>
        <v>-36437624.45</v>
      </c>
      <c r="F79" s="200"/>
      <c r="G79" s="197">
        <f>+G80-G81</f>
        <v>-32107994.81</v>
      </c>
    </row>
    <row r="80" spans="1:7" ht="9.75" customHeight="1">
      <c r="A80" s="175" t="s">
        <v>236</v>
      </c>
      <c r="B80" s="4"/>
      <c r="C80" s="176">
        <f>+C46</f>
        <v>0</v>
      </c>
      <c r="D80" s="4"/>
      <c r="E80" s="197">
        <f>+E46</f>
        <v>0</v>
      </c>
      <c r="F80" s="13"/>
      <c r="G80" s="197">
        <f>+G46</f>
        <v>0</v>
      </c>
    </row>
    <row r="81" spans="1:7" ht="9.75" customHeight="1">
      <c r="A81" s="175" t="s">
        <v>239</v>
      </c>
      <c r="B81" s="4"/>
      <c r="C81" s="176">
        <f>+C50</f>
        <v>49985355</v>
      </c>
      <c r="D81" s="4"/>
      <c r="E81" s="197">
        <f>+E50</f>
        <v>36437624.45</v>
      </c>
      <c r="F81" s="13"/>
      <c r="G81" s="197">
        <f>+G50</f>
        <v>32107994.81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98" t="s">
        <v>219</v>
      </c>
      <c r="B83" s="4"/>
      <c r="C83" s="176">
        <f>+C16</f>
        <v>13132454764</v>
      </c>
      <c r="D83" s="4"/>
      <c r="E83" s="197">
        <f>+E16</f>
        <v>10566455126.86</v>
      </c>
      <c r="F83" s="13"/>
      <c r="G83" s="197">
        <f>+G16</f>
        <v>10487444192.89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83"/>
      <c r="B85" s="4"/>
      <c r="C85" s="184">
        <v>0</v>
      </c>
      <c r="D85" s="4"/>
      <c r="E85" s="201">
        <f>+E22</f>
        <v>193189033.43</v>
      </c>
      <c r="F85" s="13"/>
      <c r="G85" s="201">
        <f>+G22</f>
        <v>193189033.43</v>
      </c>
    </row>
    <row r="86" spans="1:7" ht="9.75" customHeight="1">
      <c r="A86" s="183" t="s">
        <v>222</v>
      </c>
      <c r="B86" s="4"/>
      <c r="C86" s="187"/>
      <c r="D86" s="188"/>
      <c r="E86" s="201"/>
      <c r="F86" s="13"/>
      <c r="G86" s="201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172" t="s">
        <v>245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61218742.53999871</v>
      </c>
      <c r="F88" s="13">
        <f>+F77+F79-F83+F85</f>
        <v>0</v>
      </c>
      <c r="G88" s="174">
        <f>+G77+G79-G83+G85</f>
        <v>144559306.15000123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172" t="s">
        <v>246</v>
      </c>
      <c r="B90" s="4"/>
      <c r="C90" s="173">
        <f>+C88-C79</f>
        <v>49985355</v>
      </c>
      <c r="D90" s="4">
        <f>+D88-D79</f>
        <v>0</v>
      </c>
      <c r="E90" s="174">
        <f>+E88-E79</f>
        <v>97656366.98999871</v>
      </c>
      <c r="F90" s="13">
        <f>+F88-F79</f>
        <v>0</v>
      </c>
      <c r="G90" s="174">
        <f>+G88-G79</f>
        <v>176667300.96000123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03" t="s">
        <v>247</v>
      </c>
      <c r="B1" s="204"/>
      <c r="C1" s="204"/>
      <c r="D1" s="204"/>
      <c r="E1" s="204"/>
      <c r="F1" s="204"/>
      <c r="G1" s="204"/>
      <c r="H1" s="205"/>
    </row>
    <row r="2" spans="1:8" ht="12" customHeight="1">
      <c r="A2" s="206"/>
      <c r="B2" s="207"/>
      <c r="C2" s="207"/>
      <c r="D2" s="207"/>
      <c r="E2" s="207"/>
      <c r="F2" s="207"/>
      <c r="G2" s="207"/>
      <c r="H2" s="208"/>
    </row>
    <row r="3" spans="1:8" ht="10.5" customHeight="1">
      <c r="A3" s="206"/>
      <c r="B3" s="207"/>
      <c r="C3" s="207"/>
      <c r="D3" s="207"/>
      <c r="E3" s="207"/>
      <c r="F3" s="207"/>
      <c r="G3" s="207"/>
      <c r="H3" s="208"/>
    </row>
    <row r="4" spans="1:8" ht="14.25" customHeight="1">
      <c r="A4" s="209"/>
      <c r="B4" s="210"/>
      <c r="C4" s="210"/>
      <c r="D4" s="210"/>
      <c r="E4" s="210"/>
      <c r="F4" s="210"/>
      <c r="G4" s="210"/>
      <c r="H4" s="211"/>
    </row>
    <row r="5" spans="1:8" ht="6.75" customHeight="1">
      <c r="A5" s="212" t="s">
        <v>248</v>
      </c>
      <c r="B5" s="165"/>
      <c r="C5" s="189" t="s">
        <v>249</v>
      </c>
      <c r="D5" s="163"/>
      <c r="E5" s="163"/>
      <c r="F5" s="163"/>
      <c r="G5" s="163"/>
      <c r="H5" s="213" t="s">
        <v>250</v>
      </c>
    </row>
    <row r="6" spans="1:8" ht="4.5" customHeight="1">
      <c r="A6" s="214"/>
      <c r="B6" s="215"/>
      <c r="C6" s="191"/>
      <c r="D6" s="169"/>
      <c r="E6" s="169"/>
      <c r="F6" s="169"/>
      <c r="G6" s="169"/>
      <c r="H6" s="216"/>
    </row>
    <row r="7" spans="1:8" ht="5.25" customHeight="1">
      <c r="A7" s="214"/>
      <c r="B7" s="215"/>
      <c r="C7" s="213" t="s">
        <v>251</v>
      </c>
      <c r="D7" s="213" t="s">
        <v>252</v>
      </c>
      <c r="E7" s="213" t="s">
        <v>253</v>
      </c>
      <c r="F7" s="213" t="s">
        <v>211</v>
      </c>
      <c r="G7" s="212" t="s">
        <v>254</v>
      </c>
      <c r="H7" s="216"/>
    </row>
    <row r="8" spans="1:8" ht="4.5" customHeight="1">
      <c r="A8" s="214"/>
      <c r="B8" s="215"/>
      <c r="C8" s="216"/>
      <c r="D8" s="216"/>
      <c r="E8" s="216"/>
      <c r="F8" s="216"/>
      <c r="G8" s="214"/>
      <c r="H8" s="216"/>
    </row>
    <row r="9" spans="1:8" ht="7.5" customHeight="1">
      <c r="A9" s="214"/>
      <c r="B9" s="215"/>
      <c r="C9" s="216"/>
      <c r="D9" s="216"/>
      <c r="E9" s="216"/>
      <c r="F9" s="216"/>
      <c r="G9" s="214"/>
      <c r="H9" s="216"/>
    </row>
    <row r="10" spans="1:8" ht="2.25" customHeight="1">
      <c r="A10" s="217"/>
      <c r="B10" s="170"/>
      <c r="C10" s="218"/>
      <c r="D10" s="218"/>
      <c r="E10" s="73"/>
      <c r="F10" s="218"/>
      <c r="G10" s="217"/>
      <c r="H10" s="218"/>
    </row>
    <row r="11" spans="1:8" ht="11.25" customHeight="1">
      <c r="A11" s="219" t="s">
        <v>255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256</v>
      </c>
      <c r="B13" s="4"/>
      <c r="C13" s="197">
        <v>745842116</v>
      </c>
      <c r="D13" s="197">
        <v>0</v>
      </c>
      <c r="E13" s="197">
        <f>+C13+D13</f>
        <v>745842116</v>
      </c>
      <c r="F13" s="197">
        <v>732918128.22</v>
      </c>
      <c r="G13" s="197">
        <v>732918128.22</v>
      </c>
      <c r="H13" s="220">
        <f aca="true" t="shared" si="0" ref="H13:H44">+G13-C13</f>
        <v>-12923987.779999971</v>
      </c>
    </row>
    <row r="14" spans="1:8" ht="9.75" customHeight="1">
      <c r="A14" s="175" t="s">
        <v>257</v>
      </c>
      <c r="B14" s="4"/>
      <c r="C14" s="197">
        <v>0</v>
      </c>
      <c r="D14" s="197">
        <v>0</v>
      </c>
      <c r="E14" s="197">
        <f aca="true" t="shared" si="1" ref="E14:E19">+C14+D14</f>
        <v>0</v>
      </c>
      <c r="F14" s="197">
        <v>0</v>
      </c>
      <c r="G14" s="197">
        <v>0</v>
      </c>
      <c r="H14" s="220">
        <f t="shared" si="0"/>
        <v>0</v>
      </c>
    </row>
    <row r="15" spans="1:8" ht="9.75" customHeight="1">
      <c r="A15" s="175" t="s">
        <v>258</v>
      </c>
      <c r="B15" s="4"/>
      <c r="C15" s="197">
        <v>0</v>
      </c>
      <c r="D15" s="197">
        <v>0</v>
      </c>
      <c r="E15" s="197">
        <f t="shared" si="1"/>
        <v>0</v>
      </c>
      <c r="F15" s="197">
        <v>0</v>
      </c>
      <c r="G15" s="197">
        <v>0</v>
      </c>
      <c r="H15" s="220">
        <f t="shared" si="0"/>
        <v>0</v>
      </c>
    </row>
    <row r="16" spans="1:8" ht="9.75" customHeight="1">
      <c r="A16" s="175" t="s">
        <v>259</v>
      </c>
      <c r="B16" s="4"/>
      <c r="C16" s="197">
        <v>347475963</v>
      </c>
      <c r="D16" s="197">
        <v>0</v>
      </c>
      <c r="E16" s="197">
        <f t="shared" si="1"/>
        <v>347475963</v>
      </c>
      <c r="F16" s="197">
        <v>326988835.62</v>
      </c>
      <c r="G16" s="197">
        <v>326988835.62</v>
      </c>
      <c r="H16" s="220">
        <f t="shared" si="0"/>
        <v>-20487127.379999995</v>
      </c>
    </row>
    <row r="17" spans="1:8" ht="9.75" customHeight="1">
      <c r="A17" s="175" t="s">
        <v>260</v>
      </c>
      <c r="B17" s="4"/>
      <c r="C17" s="197">
        <v>23468816</v>
      </c>
      <c r="D17" s="197">
        <v>0</v>
      </c>
      <c r="E17" s="197">
        <f t="shared" si="1"/>
        <v>23468816</v>
      </c>
      <c r="F17" s="177">
        <v>11151807.35</v>
      </c>
      <c r="G17" s="177">
        <v>11151807.35</v>
      </c>
      <c r="H17" s="220">
        <f t="shared" si="0"/>
        <v>-12317008.65</v>
      </c>
    </row>
    <row r="18" spans="1:8" ht="9.75" customHeight="1">
      <c r="A18" s="175" t="s">
        <v>261</v>
      </c>
      <c r="B18" s="4"/>
      <c r="C18" s="197">
        <v>401799310.82</v>
      </c>
      <c r="D18" s="197">
        <v>0</v>
      </c>
      <c r="E18" s="197">
        <f t="shared" si="1"/>
        <v>401799310.82</v>
      </c>
      <c r="F18" s="197">
        <v>452789383.35</v>
      </c>
      <c r="G18" s="197">
        <v>452789383.35</v>
      </c>
      <c r="H18" s="220">
        <f t="shared" si="0"/>
        <v>50990072.53000003</v>
      </c>
    </row>
    <row r="19" spans="1:8" ht="9.75" customHeight="1">
      <c r="A19" s="175" t="s">
        <v>262</v>
      </c>
      <c r="B19" s="4"/>
      <c r="C19" s="197">
        <v>261059746</v>
      </c>
      <c r="D19" s="197">
        <v>0</v>
      </c>
      <c r="E19" s="197">
        <f t="shared" si="1"/>
        <v>261059746</v>
      </c>
      <c r="F19" s="197">
        <v>76668295.22</v>
      </c>
      <c r="G19" s="197">
        <v>76668295.22</v>
      </c>
      <c r="H19" s="220">
        <f t="shared" si="0"/>
        <v>-184391450.78</v>
      </c>
    </row>
    <row r="20" spans="1:8" s="221" customFormat="1" ht="9.75" customHeight="1">
      <c r="A20" s="175" t="s">
        <v>263</v>
      </c>
      <c r="B20" s="199"/>
      <c r="C20" s="197">
        <f>SUM(C21:C31)</f>
        <v>8263512199</v>
      </c>
      <c r="D20" s="197">
        <f>SUM(D21:D32)</f>
        <v>0</v>
      </c>
      <c r="E20" s="197">
        <f>SUM(E21:E31)</f>
        <v>8263512199</v>
      </c>
      <c r="F20" s="197">
        <f>SUM(F21:F31)</f>
        <v>6814310918.96</v>
      </c>
      <c r="G20" s="197">
        <f>SUM(G21:G31)</f>
        <v>6814310918.96</v>
      </c>
      <c r="H20" s="220">
        <f t="shared" si="0"/>
        <v>-1449201280.04</v>
      </c>
    </row>
    <row r="21" spans="1:8" ht="9.75" customHeight="1">
      <c r="A21" s="222" t="s">
        <v>264</v>
      </c>
      <c r="B21" s="4"/>
      <c r="C21" s="197">
        <v>6401518188</v>
      </c>
      <c r="D21" s="197">
        <v>0</v>
      </c>
      <c r="E21" s="197">
        <f>+C21+D21</f>
        <v>6401518188</v>
      </c>
      <c r="F21" s="197">
        <v>5486546186.96</v>
      </c>
      <c r="G21" s="197">
        <v>5486546186.96</v>
      </c>
      <c r="H21" s="220">
        <f t="shared" si="0"/>
        <v>-914972001.04</v>
      </c>
    </row>
    <row r="22" spans="1:8" ht="9.75" customHeight="1">
      <c r="A22" s="222" t="s">
        <v>265</v>
      </c>
      <c r="B22" s="4"/>
      <c r="C22" s="197">
        <v>523578510</v>
      </c>
      <c r="D22" s="197">
        <v>0</v>
      </c>
      <c r="E22" s="197">
        <f aca="true" t="shared" si="2" ref="E22:E30">+C22+D22</f>
        <v>523578510</v>
      </c>
      <c r="F22" s="197">
        <v>383777287</v>
      </c>
      <c r="G22" s="197">
        <v>383777287</v>
      </c>
      <c r="H22" s="220">
        <f t="shared" si="0"/>
        <v>-139801223</v>
      </c>
    </row>
    <row r="23" spans="1:8" ht="9.75" customHeight="1">
      <c r="A23" s="222" t="s">
        <v>266</v>
      </c>
      <c r="B23" s="4"/>
      <c r="C23" s="197">
        <v>335107516</v>
      </c>
      <c r="D23" s="197">
        <v>0</v>
      </c>
      <c r="E23" s="197">
        <f t="shared" si="2"/>
        <v>335107516</v>
      </c>
      <c r="F23" s="197">
        <v>224895592</v>
      </c>
      <c r="G23" s="197">
        <v>224895592</v>
      </c>
      <c r="H23" s="220">
        <f t="shared" si="0"/>
        <v>-110211924</v>
      </c>
    </row>
    <row r="24" spans="1:8" ht="9.75" customHeight="1">
      <c r="A24" s="222" t="s">
        <v>267</v>
      </c>
      <c r="B24" s="4"/>
      <c r="C24" s="197">
        <v>0</v>
      </c>
      <c r="D24" s="197">
        <v>0</v>
      </c>
      <c r="E24" s="197">
        <f t="shared" si="2"/>
        <v>0</v>
      </c>
      <c r="F24" s="197">
        <v>0</v>
      </c>
      <c r="G24" s="197">
        <v>0</v>
      </c>
      <c r="H24" s="220">
        <f t="shared" si="0"/>
        <v>0</v>
      </c>
    </row>
    <row r="25" spans="1:8" ht="9.75" customHeight="1">
      <c r="A25" s="222" t="s">
        <v>268</v>
      </c>
      <c r="B25" s="4"/>
      <c r="C25" s="197">
        <v>0</v>
      </c>
      <c r="D25" s="197">
        <v>0</v>
      </c>
      <c r="E25" s="197">
        <f t="shared" si="2"/>
        <v>0</v>
      </c>
      <c r="F25" s="197">
        <v>0</v>
      </c>
      <c r="G25" s="197">
        <v>0</v>
      </c>
      <c r="H25" s="220">
        <f t="shared" si="0"/>
        <v>0</v>
      </c>
    </row>
    <row r="26" spans="1:8" ht="9.75" customHeight="1">
      <c r="A26" s="222" t="s">
        <v>269</v>
      </c>
      <c r="B26" s="4"/>
      <c r="C26" s="197">
        <v>109274643</v>
      </c>
      <c r="D26" s="197">
        <v>0</v>
      </c>
      <c r="E26" s="197">
        <f t="shared" si="2"/>
        <v>109274643</v>
      </c>
      <c r="F26" s="197">
        <v>90176186</v>
      </c>
      <c r="G26" s="197">
        <v>90176186</v>
      </c>
      <c r="H26" s="220">
        <f t="shared" si="0"/>
        <v>-19098457</v>
      </c>
    </row>
    <row r="27" spans="1:8" ht="9.75" customHeight="1">
      <c r="A27" s="222" t="s">
        <v>270</v>
      </c>
      <c r="B27" s="4"/>
      <c r="C27" s="197">
        <v>0</v>
      </c>
      <c r="D27" s="197">
        <v>0</v>
      </c>
      <c r="E27" s="197">
        <f t="shared" si="2"/>
        <v>0</v>
      </c>
      <c r="F27" s="197">
        <v>0</v>
      </c>
      <c r="G27" s="197">
        <v>0</v>
      </c>
      <c r="H27" s="220">
        <f t="shared" si="0"/>
        <v>0</v>
      </c>
    </row>
    <row r="28" spans="1:8" ht="9.75" customHeight="1">
      <c r="A28" s="222" t="s">
        <v>271</v>
      </c>
      <c r="B28" s="4"/>
      <c r="C28" s="197">
        <v>0</v>
      </c>
      <c r="D28" s="197">
        <v>0</v>
      </c>
      <c r="E28" s="197">
        <f t="shared" si="2"/>
        <v>0</v>
      </c>
      <c r="F28" s="197">
        <v>0</v>
      </c>
      <c r="G28" s="197">
        <v>0</v>
      </c>
      <c r="H28" s="220">
        <f t="shared" si="0"/>
        <v>0</v>
      </c>
    </row>
    <row r="29" spans="1:8" ht="9.75" customHeight="1">
      <c r="A29" s="222" t="s">
        <v>272</v>
      </c>
      <c r="B29" s="4"/>
      <c r="C29" s="197">
        <v>222269479</v>
      </c>
      <c r="D29" s="197">
        <v>0</v>
      </c>
      <c r="E29" s="197">
        <f t="shared" si="2"/>
        <v>222269479</v>
      </c>
      <c r="F29" s="197">
        <v>145433734</v>
      </c>
      <c r="G29" s="197">
        <v>145433734</v>
      </c>
      <c r="H29" s="220">
        <f t="shared" si="0"/>
        <v>-76835745</v>
      </c>
    </row>
    <row r="30" spans="1:8" ht="9.75" customHeight="1">
      <c r="A30" s="222" t="s">
        <v>273</v>
      </c>
      <c r="B30" s="4"/>
      <c r="C30" s="197">
        <v>671763863</v>
      </c>
      <c r="D30" s="197">
        <v>0</v>
      </c>
      <c r="E30" s="197">
        <f t="shared" si="2"/>
        <v>671763863</v>
      </c>
      <c r="F30" s="197">
        <v>464276042</v>
      </c>
      <c r="G30" s="197">
        <v>464276042</v>
      </c>
      <c r="H30" s="220">
        <f t="shared" si="0"/>
        <v>-207487821</v>
      </c>
    </row>
    <row r="31" spans="1:8" ht="9.75" customHeight="1">
      <c r="A31" s="223" t="s">
        <v>274</v>
      </c>
      <c r="B31" s="4"/>
      <c r="C31" s="224">
        <v>0</v>
      </c>
      <c r="D31" s="224">
        <v>0</v>
      </c>
      <c r="E31" s="224">
        <f>+C31+D31</f>
        <v>0</v>
      </c>
      <c r="F31" s="224">
        <v>19205891</v>
      </c>
      <c r="G31" s="224">
        <v>19205891</v>
      </c>
      <c r="H31" s="224">
        <f t="shared" si="0"/>
        <v>19205891</v>
      </c>
    </row>
    <row r="32" spans="1:8" ht="9.75" customHeight="1">
      <c r="A32" s="223"/>
      <c r="B32" s="4"/>
      <c r="C32" s="224"/>
      <c r="D32" s="224"/>
      <c r="E32" s="224"/>
      <c r="F32" s="224"/>
      <c r="G32" s="224"/>
      <c r="H32" s="224">
        <f t="shared" si="0"/>
        <v>0</v>
      </c>
    </row>
    <row r="33" spans="1:10" ht="9.75" customHeight="1">
      <c r="A33" s="175" t="s">
        <v>275</v>
      </c>
      <c r="B33" s="4"/>
      <c r="C33" s="197">
        <f>SUM(C34:C38)</f>
        <v>316799896</v>
      </c>
      <c r="D33" s="197">
        <f>SUM(D34:D38)</f>
        <v>0</v>
      </c>
      <c r="E33" s="197">
        <f>SUM(E34:E38)</f>
        <v>316799896</v>
      </c>
      <c r="F33" s="197">
        <f>SUM(F34:F38)</f>
        <v>288865945.03000003</v>
      </c>
      <c r="G33" s="197">
        <f>SUM(G34:G38)</f>
        <v>288865945.03000003</v>
      </c>
      <c r="H33" s="197">
        <f t="shared" si="0"/>
        <v>-27933950.96999997</v>
      </c>
      <c r="I33" s="83"/>
      <c r="J33" s="83"/>
    </row>
    <row r="34" spans="1:8" ht="9.75" customHeight="1">
      <c r="A34" s="222" t="s">
        <v>276</v>
      </c>
      <c r="B34" s="4"/>
      <c r="C34" s="197">
        <v>0</v>
      </c>
      <c r="D34" s="197">
        <v>0</v>
      </c>
      <c r="E34" s="197">
        <f aca="true" t="shared" si="3" ref="E34:E41">+C34+D34</f>
        <v>0</v>
      </c>
      <c r="F34" s="197">
        <v>0</v>
      </c>
      <c r="G34" s="197">
        <v>0</v>
      </c>
      <c r="H34" s="220">
        <f t="shared" si="0"/>
        <v>0</v>
      </c>
    </row>
    <row r="35" spans="1:8" ht="9.75" customHeight="1">
      <c r="A35" s="222" t="s">
        <v>277</v>
      </c>
      <c r="B35" s="4"/>
      <c r="C35" s="197">
        <v>11005225</v>
      </c>
      <c r="D35" s="197">
        <v>0</v>
      </c>
      <c r="E35" s="197">
        <f t="shared" si="3"/>
        <v>11005225</v>
      </c>
      <c r="F35" s="197">
        <v>8259750</v>
      </c>
      <c r="G35" s="197">
        <v>8259750</v>
      </c>
      <c r="H35" s="220">
        <f t="shared" si="0"/>
        <v>-2745475</v>
      </c>
    </row>
    <row r="36" spans="1:8" ht="9.75" customHeight="1">
      <c r="A36" s="222" t="s">
        <v>278</v>
      </c>
      <c r="B36" s="4"/>
      <c r="C36" s="197">
        <v>25469713</v>
      </c>
      <c r="D36" s="197">
        <v>0</v>
      </c>
      <c r="E36" s="197">
        <f t="shared" si="3"/>
        <v>25469713</v>
      </c>
      <c r="F36" s="197">
        <v>33251933.7</v>
      </c>
      <c r="G36" s="197">
        <v>33251933.7</v>
      </c>
      <c r="H36" s="220">
        <f t="shared" si="0"/>
        <v>7782220.699999999</v>
      </c>
    </row>
    <row r="37" spans="1:8" ht="9.75" customHeight="1">
      <c r="A37" s="222" t="s">
        <v>279</v>
      </c>
      <c r="B37" s="4"/>
      <c r="C37" s="197">
        <v>11183643</v>
      </c>
      <c r="D37" s="197">
        <v>0</v>
      </c>
      <c r="E37" s="197">
        <f t="shared" si="3"/>
        <v>11183643</v>
      </c>
      <c r="F37" s="197">
        <v>9598929</v>
      </c>
      <c r="G37" s="197">
        <v>9598929</v>
      </c>
      <c r="H37" s="220">
        <f t="shared" si="0"/>
        <v>-1584714</v>
      </c>
    </row>
    <row r="38" spans="1:8" ht="9.75" customHeight="1">
      <c r="A38" s="222" t="s">
        <v>280</v>
      </c>
      <c r="B38" s="4"/>
      <c r="C38" s="197">
        <v>269141315</v>
      </c>
      <c r="D38" s="197">
        <v>0</v>
      </c>
      <c r="E38" s="197">
        <f t="shared" si="3"/>
        <v>269141315</v>
      </c>
      <c r="F38" s="197">
        <v>237755332.33</v>
      </c>
      <c r="G38" s="197">
        <v>237755332.33</v>
      </c>
      <c r="H38" s="197">
        <f t="shared" si="0"/>
        <v>-31385982.669999987</v>
      </c>
    </row>
    <row r="39" spans="1:8" ht="9.75" customHeight="1">
      <c r="A39" s="175" t="s">
        <v>281</v>
      </c>
      <c r="B39" s="4"/>
      <c r="C39" s="197">
        <v>0</v>
      </c>
      <c r="D39" s="197">
        <v>0</v>
      </c>
      <c r="E39" s="197">
        <f t="shared" si="3"/>
        <v>0</v>
      </c>
      <c r="F39" s="197">
        <v>0</v>
      </c>
      <c r="G39" s="197">
        <v>0</v>
      </c>
      <c r="H39" s="220">
        <f t="shared" si="0"/>
        <v>0</v>
      </c>
    </row>
    <row r="40" spans="1:8" ht="9.75" customHeight="1">
      <c r="A40" s="175" t="s">
        <v>282</v>
      </c>
      <c r="B40" s="4"/>
      <c r="C40" s="197">
        <v>0</v>
      </c>
      <c r="D40" s="197">
        <f>+D41</f>
        <v>0</v>
      </c>
      <c r="E40" s="197">
        <f>+E41</f>
        <v>0</v>
      </c>
      <c r="F40" s="197">
        <f>+F41</f>
        <v>0</v>
      </c>
      <c r="G40" s="197">
        <f>+G41</f>
        <v>0</v>
      </c>
      <c r="H40" s="220">
        <f t="shared" si="0"/>
        <v>0</v>
      </c>
    </row>
    <row r="41" spans="1:8" ht="9.75" customHeight="1">
      <c r="A41" s="222" t="s">
        <v>283</v>
      </c>
      <c r="B41" s="4"/>
      <c r="C41" s="197">
        <v>0</v>
      </c>
      <c r="D41" s="197">
        <v>0</v>
      </c>
      <c r="E41" s="197">
        <f t="shared" si="3"/>
        <v>0</v>
      </c>
      <c r="F41" s="177">
        <v>0</v>
      </c>
      <c r="G41" s="177">
        <v>0</v>
      </c>
      <c r="H41" s="225">
        <f>+G41-C41</f>
        <v>0</v>
      </c>
    </row>
    <row r="42" spans="1:8" ht="9.75" customHeight="1">
      <c r="A42" s="175" t="s">
        <v>284</v>
      </c>
      <c r="B42" s="4"/>
      <c r="C42" s="197">
        <f>SUM(C43:C44)</f>
        <v>0</v>
      </c>
      <c r="D42" s="197">
        <f>SUM(D43:D44)</f>
        <v>0</v>
      </c>
      <c r="E42" s="197">
        <f>SUM(E43:E44)</f>
        <v>0</v>
      </c>
      <c r="F42" s="197">
        <f>SUM(F43:F44)</f>
        <v>0</v>
      </c>
      <c r="G42" s="197">
        <f>SUM(G43:G44)</f>
        <v>0</v>
      </c>
      <c r="H42" s="220">
        <f t="shared" si="0"/>
        <v>0</v>
      </c>
    </row>
    <row r="43" spans="1:8" ht="9.75" customHeight="1">
      <c r="A43" s="222" t="s">
        <v>285</v>
      </c>
      <c r="B43" s="4"/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220">
        <f t="shared" si="0"/>
        <v>0</v>
      </c>
    </row>
    <row r="44" spans="1:8" ht="9.75" customHeight="1">
      <c r="A44" s="222" t="s">
        <v>286</v>
      </c>
      <c r="B44" s="4"/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220">
        <f t="shared" si="0"/>
        <v>0</v>
      </c>
    </row>
    <row r="45" spans="1:10" ht="9.75" customHeight="1">
      <c r="A45" s="226" t="s">
        <v>287</v>
      </c>
      <c r="B45" s="4"/>
      <c r="C45" s="174">
        <f>+C13+C14+C15+C16+C17+C18+C19+C20+C33+C39+C40+C42</f>
        <v>10359958046.82</v>
      </c>
      <c r="D45" s="174">
        <f>+D13+D14+D15+D16+D17+D18+D19+D20+D33+D39+D40+D42</f>
        <v>0</v>
      </c>
      <c r="E45" s="174">
        <f>+E13+E14+E15+E16+E17+E18+E19+E20+E33+E39+E40+E42</f>
        <v>10359958046.82</v>
      </c>
      <c r="F45" s="174">
        <f>+F13+F14+F15+F16+F17+F18+F19+F20+F33+F39+F40+F42</f>
        <v>8703693313.75</v>
      </c>
      <c r="G45" s="174">
        <f>+G13+G14+G15+G16+G17+G18+G19+G20+G33+G39+G40+G42</f>
        <v>8703693313.75</v>
      </c>
      <c r="H45" s="227">
        <f>+G45-C45</f>
        <v>-1656264733.0699997</v>
      </c>
      <c r="J45" s="83"/>
    </row>
    <row r="46" spans="1:8" ht="12.75">
      <c r="A46" s="226"/>
      <c r="B46" s="4"/>
      <c r="C46" s="4"/>
      <c r="D46" s="4"/>
      <c r="E46" s="197"/>
      <c r="F46" s="4"/>
      <c r="G46" s="4"/>
      <c r="H46" s="228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2.75">
      <c r="A48" s="172" t="s">
        <v>288</v>
      </c>
      <c r="B48" s="4"/>
      <c r="C48" s="229"/>
      <c r="D48" s="229"/>
      <c r="E48" s="229"/>
      <c r="F48" s="229"/>
      <c r="G48" s="229"/>
      <c r="H48" s="227">
        <f>+H45</f>
        <v>-1656264733.0699997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289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290</v>
      </c>
      <c r="B52" s="4"/>
      <c r="C52" s="197">
        <f aca="true" t="shared" si="4" ref="C52:H52">SUM(C53:C60)</f>
        <v>10833897238</v>
      </c>
      <c r="D52" s="197">
        <f t="shared" si="4"/>
        <v>0</v>
      </c>
      <c r="E52" s="197">
        <f t="shared" si="4"/>
        <v>10833897238</v>
      </c>
      <c r="F52" s="197">
        <f t="shared" si="4"/>
        <v>7685628128.3</v>
      </c>
      <c r="G52" s="197">
        <f t="shared" si="4"/>
        <v>7685628128.3</v>
      </c>
      <c r="H52" s="220">
        <f t="shared" si="4"/>
        <v>-3148269109.7</v>
      </c>
    </row>
    <row r="53" spans="1:8" ht="9.75" customHeight="1">
      <c r="A53" s="222" t="s">
        <v>291</v>
      </c>
      <c r="B53" s="4"/>
      <c r="C53" s="230">
        <v>5772743391</v>
      </c>
      <c r="D53" s="230">
        <v>0</v>
      </c>
      <c r="E53" s="230">
        <f>+C53+D53</f>
        <v>5772743391</v>
      </c>
      <c r="F53" s="230">
        <v>3821548982.71</v>
      </c>
      <c r="G53" s="230">
        <v>3821548982.71</v>
      </c>
      <c r="H53" s="231">
        <f>+G53-C53</f>
        <v>-1951194408.29</v>
      </c>
    </row>
    <row r="54" spans="1:8" ht="9.75" customHeight="1">
      <c r="A54" s="222" t="s">
        <v>292</v>
      </c>
      <c r="B54" s="4"/>
      <c r="C54" s="197">
        <v>1910959989</v>
      </c>
      <c r="D54" s="197">
        <v>0</v>
      </c>
      <c r="E54" s="230">
        <f aca="true" t="shared" si="5" ref="E54:E60">+C54+D54</f>
        <v>1910959989</v>
      </c>
      <c r="F54" s="197">
        <v>1346276322.23</v>
      </c>
      <c r="G54" s="197">
        <v>1346276322.23</v>
      </c>
      <c r="H54" s="220">
        <f>+G54-C54</f>
        <v>-564683666.77</v>
      </c>
    </row>
    <row r="55" spans="1:8" ht="9.75" customHeight="1">
      <c r="A55" s="222" t="s">
        <v>293</v>
      </c>
      <c r="B55" s="4"/>
      <c r="C55" s="197">
        <v>920943574</v>
      </c>
      <c r="D55" s="197">
        <v>0</v>
      </c>
      <c r="E55" s="230">
        <f t="shared" si="5"/>
        <v>920943574</v>
      </c>
      <c r="F55" s="197">
        <v>828849204</v>
      </c>
      <c r="G55" s="197">
        <v>828849204</v>
      </c>
      <c r="H55" s="220">
        <f aca="true" t="shared" si="6" ref="H55:H60">+G55-C55</f>
        <v>-92094370</v>
      </c>
    </row>
    <row r="56" spans="1:8" ht="20.25" customHeight="1">
      <c r="A56" s="222" t="s">
        <v>294</v>
      </c>
      <c r="B56" s="4"/>
      <c r="C56" s="230">
        <v>884777666</v>
      </c>
      <c r="D56" s="230">
        <v>0</v>
      </c>
      <c r="E56" s="230">
        <f t="shared" si="5"/>
        <v>884777666</v>
      </c>
      <c r="F56" s="230">
        <v>665636823</v>
      </c>
      <c r="G56" s="230">
        <v>665636823</v>
      </c>
      <c r="H56" s="231">
        <f t="shared" si="6"/>
        <v>-219140843</v>
      </c>
    </row>
    <row r="57" spans="1:8" ht="9.75" customHeight="1">
      <c r="A57" s="222" t="s">
        <v>295</v>
      </c>
      <c r="B57" s="4"/>
      <c r="C57" s="197">
        <v>486661863</v>
      </c>
      <c r="D57" s="197">
        <v>0</v>
      </c>
      <c r="E57" s="230">
        <f t="shared" si="5"/>
        <v>486661863</v>
      </c>
      <c r="F57" s="197">
        <v>351442332</v>
      </c>
      <c r="G57" s="197">
        <v>351442332</v>
      </c>
      <c r="H57" s="220">
        <f t="shared" si="6"/>
        <v>-135219531</v>
      </c>
    </row>
    <row r="58" spans="1:8" ht="9.75" customHeight="1">
      <c r="A58" s="222" t="s">
        <v>296</v>
      </c>
      <c r="B58" s="4"/>
      <c r="C58" s="230">
        <v>116695770</v>
      </c>
      <c r="D58" s="230">
        <v>0</v>
      </c>
      <c r="E58" s="230">
        <f t="shared" si="5"/>
        <v>116695770</v>
      </c>
      <c r="F58" s="230">
        <v>84429965.36</v>
      </c>
      <c r="G58" s="230">
        <v>84429965.36</v>
      </c>
      <c r="H58" s="231">
        <f t="shared" si="6"/>
        <v>-32265804.64</v>
      </c>
    </row>
    <row r="59" spans="1:8" ht="22.5" customHeight="1">
      <c r="A59" s="222" t="s">
        <v>297</v>
      </c>
      <c r="B59" s="4"/>
      <c r="C59" s="230">
        <v>180832104</v>
      </c>
      <c r="D59" s="230">
        <v>0</v>
      </c>
      <c r="E59" s="230">
        <f t="shared" si="5"/>
        <v>180832104</v>
      </c>
      <c r="F59" s="230">
        <v>168466761</v>
      </c>
      <c r="G59" s="230">
        <v>168466761</v>
      </c>
      <c r="H59" s="231">
        <f t="shared" si="6"/>
        <v>-12365343</v>
      </c>
    </row>
    <row r="60" spans="1:8" ht="21" customHeight="1">
      <c r="A60" s="232" t="s">
        <v>298</v>
      </c>
      <c r="B60" s="4"/>
      <c r="C60" s="230">
        <v>560282881</v>
      </c>
      <c r="D60" s="230">
        <v>0</v>
      </c>
      <c r="E60" s="230">
        <f t="shared" si="5"/>
        <v>560282881</v>
      </c>
      <c r="F60" s="230">
        <v>418977738</v>
      </c>
      <c r="G60" s="230">
        <v>418977738</v>
      </c>
      <c r="H60" s="231">
        <f t="shared" si="6"/>
        <v>-141305143</v>
      </c>
    </row>
    <row r="61" spans="1:8" ht="9.75" customHeight="1">
      <c r="A61" s="175" t="s">
        <v>299</v>
      </c>
      <c r="B61" s="4"/>
      <c r="C61" s="197">
        <f aca="true" t="shared" si="7" ref="C61:H61">SUM(C62:C65)</f>
        <v>2348542881</v>
      </c>
      <c r="D61" s="197">
        <f t="shared" si="7"/>
        <v>0</v>
      </c>
      <c r="E61" s="197">
        <f t="shared" si="7"/>
        <v>2348542881</v>
      </c>
      <c r="F61" s="197">
        <f t="shared" si="7"/>
        <v>2785294332.12</v>
      </c>
      <c r="G61" s="197">
        <f t="shared" si="7"/>
        <v>2785294332.12</v>
      </c>
      <c r="H61" s="220">
        <f t="shared" si="7"/>
        <v>436751451.1199999</v>
      </c>
    </row>
    <row r="62" spans="1:8" ht="9.75" customHeight="1">
      <c r="A62" s="222" t="s">
        <v>300</v>
      </c>
      <c r="B62" s="4"/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220">
        <f>+G62-C62</f>
        <v>0</v>
      </c>
    </row>
    <row r="63" spans="1:8" ht="9.75" customHeight="1">
      <c r="A63" s="222" t="s">
        <v>301</v>
      </c>
      <c r="B63" s="4"/>
      <c r="C63" s="197">
        <v>0</v>
      </c>
      <c r="D63" s="197">
        <v>0</v>
      </c>
      <c r="E63" s="197">
        <v>0</v>
      </c>
      <c r="F63" s="197">
        <v>0</v>
      </c>
      <c r="G63" s="197">
        <v>0</v>
      </c>
      <c r="H63" s="220">
        <f>+G63-C63</f>
        <v>0</v>
      </c>
    </row>
    <row r="64" spans="1:8" ht="9.75" customHeight="1">
      <c r="A64" s="222" t="s">
        <v>302</v>
      </c>
      <c r="B64" s="4"/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220">
        <f>+G64-C64</f>
        <v>0</v>
      </c>
    </row>
    <row r="65" spans="1:8" ht="9.75" customHeight="1">
      <c r="A65" s="222" t="s">
        <v>303</v>
      </c>
      <c r="B65" s="4"/>
      <c r="C65" s="197">
        <v>2348542881</v>
      </c>
      <c r="D65" s="197">
        <v>0</v>
      </c>
      <c r="E65" s="197">
        <f>+C65+D65</f>
        <v>2348542881</v>
      </c>
      <c r="F65" s="197">
        <v>2785294332.12</v>
      </c>
      <c r="G65" s="197">
        <v>2785294332.12</v>
      </c>
      <c r="H65" s="220">
        <f>+G65-C65</f>
        <v>436751451.1199999</v>
      </c>
    </row>
    <row r="66" spans="1:8" ht="9.75" customHeight="1">
      <c r="A66" s="175" t="s">
        <v>304</v>
      </c>
      <c r="B66" s="4"/>
      <c r="C66" s="197">
        <f aca="true" t="shared" si="8" ref="C66:H66">+C67+C68</f>
        <v>0</v>
      </c>
      <c r="D66" s="197">
        <f t="shared" si="8"/>
        <v>0</v>
      </c>
      <c r="E66" s="197">
        <f t="shared" si="8"/>
        <v>0</v>
      </c>
      <c r="F66" s="197">
        <f t="shared" si="8"/>
        <v>0</v>
      </c>
      <c r="G66" s="197">
        <f t="shared" si="8"/>
        <v>0</v>
      </c>
      <c r="H66" s="220">
        <f t="shared" si="8"/>
        <v>0</v>
      </c>
    </row>
    <row r="67" spans="1:8" ht="21.75" customHeight="1">
      <c r="A67" s="222" t="s">
        <v>305</v>
      </c>
      <c r="B67" s="4"/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1">
        <f>+G67-C67</f>
        <v>0</v>
      </c>
    </row>
    <row r="68" spans="1:8" ht="9.75" customHeight="1">
      <c r="A68" s="222" t="s">
        <v>306</v>
      </c>
      <c r="B68" s="4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220">
        <f>+G68-C68</f>
        <v>0</v>
      </c>
    </row>
    <row r="69" spans="1:8" ht="22.5" customHeight="1">
      <c r="A69" s="175" t="s">
        <v>307</v>
      </c>
      <c r="B69" s="4"/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1">
        <f>+G69-C69</f>
        <v>0</v>
      </c>
    </row>
    <row r="70" spans="1:8" ht="9.75" customHeight="1">
      <c r="A70" s="175" t="s">
        <v>308</v>
      </c>
      <c r="B70" s="4"/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220">
        <f>+G70-C70</f>
        <v>0</v>
      </c>
    </row>
    <row r="71" spans="1:8" ht="9.75" customHeight="1">
      <c r="A71" s="226" t="s">
        <v>309</v>
      </c>
      <c r="B71" s="4"/>
      <c r="C71" s="227">
        <f aca="true" t="shared" si="9" ref="C71:H71">+C52+C61+C66+C69+C70</f>
        <v>13182440119</v>
      </c>
      <c r="D71" s="227">
        <f t="shared" si="9"/>
        <v>0</v>
      </c>
      <c r="E71" s="227">
        <f t="shared" si="9"/>
        <v>13182440119</v>
      </c>
      <c r="F71" s="227">
        <f>+F52+F61+F66+F69+F70</f>
        <v>10470922460.42</v>
      </c>
      <c r="G71" s="227">
        <f t="shared" si="9"/>
        <v>10470922460.42</v>
      </c>
      <c r="H71" s="227">
        <f t="shared" si="9"/>
        <v>-2711517658.58</v>
      </c>
    </row>
    <row r="72" spans="1:8" ht="3" customHeight="1">
      <c r="A72" s="226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310</v>
      </c>
      <c r="B74" s="4"/>
      <c r="C74" s="227">
        <f aca="true" t="shared" si="10" ref="C74:H74">+C76</f>
        <v>0</v>
      </c>
      <c r="D74" s="227">
        <f t="shared" si="10"/>
        <v>0</v>
      </c>
      <c r="E74" s="227">
        <f t="shared" si="10"/>
        <v>0</v>
      </c>
      <c r="F74" s="227">
        <f t="shared" si="10"/>
        <v>29308588</v>
      </c>
      <c r="G74" s="227">
        <f t="shared" si="10"/>
        <v>29308588</v>
      </c>
      <c r="H74" s="227">
        <f t="shared" si="10"/>
        <v>29308588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311</v>
      </c>
      <c r="B76" s="4"/>
      <c r="C76" s="197">
        <v>0</v>
      </c>
      <c r="D76" s="197">
        <v>0</v>
      </c>
      <c r="E76" s="197">
        <f>+C76+D76</f>
        <v>0</v>
      </c>
      <c r="F76" s="197">
        <v>29308588</v>
      </c>
      <c r="G76" s="220">
        <v>29308588</v>
      </c>
      <c r="H76" s="220">
        <f>+G76-C76</f>
        <v>29308588</v>
      </c>
    </row>
    <row r="77" spans="1:8" s="237" customFormat="1" ht="13.5" customHeight="1">
      <c r="A77" s="233" t="s">
        <v>312</v>
      </c>
      <c r="B77" s="234"/>
      <c r="C77" s="235">
        <f aca="true" t="shared" si="11" ref="C77:H77">+C45+C71+C74</f>
        <v>23542398165.82</v>
      </c>
      <c r="D77" s="235">
        <f t="shared" si="11"/>
        <v>0</v>
      </c>
      <c r="E77" s="235">
        <f t="shared" si="11"/>
        <v>23542398165.82</v>
      </c>
      <c r="F77" s="235">
        <f t="shared" si="11"/>
        <v>19203924362.17</v>
      </c>
      <c r="G77" s="235">
        <f t="shared" si="11"/>
        <v>19203924362.17</v>
      </c>
      <c r="H77" s="236">
        <f t="shared" si="11"/>
        <v>-4338473803.65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313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314</v>
      </c>
      <c r="B81" s="4"/>
      <c r="C81" s="197">
        <v>0</v>
      </c>
      <c r="D81" s="197">
        <v>0</v>
      </c>
      <c r="E81" s="197">
        <f>+C81+D81</f>
        <v>0</v>
      </c>
      <c r="F81" s="197">
        <f>+F76</f>
        <v>29308588</v>
      </c>
      <c r="G81" s="197">
        <f>+G76</f>
        <v>29308588</v>
      </c>
      <c r="H81" s="220">
        <f>+G81-C81</f>
        <v>29308588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315</v>
      </c>
      <c r="B83" s="4"/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220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316</v>
      </c>
      <c r="B85" s="5"/>
      <c r="C85" s="242">
        <f>+C81+C83</f>
        <v>0</v>
      </c>
      <c r="D85" s="242">
        <f>+D83+D81</f>
        <v>0</v>
      </c>
      <c r="E85" s="242">
        <f>+E83+E81</f>
        <v>0</v>
      </c>
      <c r="F85" s="242">
        <f>+F83+F81</f>
        <v>29308588</v>
      </c>
      <c r="G85" s="242">
        <f>+G83+G81</f>
        <v>29308588</v>
      </c>
      <c r="H85" s="243">
        <f>+H83+H81</f>
        <v>29308588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79" t="s">
        <v>397</v>
      </c>
      <c r="B1" s="278"/>
      <c r="C1" s="278"/>
      <c r="D1" s="278"/>
      <c r="E1" s="278"/>
      <c r="F1" s="278"/>
      <c r="G1" s="278"/>
      <c r="H1" s="278"/>
      <c r="I1" s="277"/>
    </row>
    <row r="2" spans="1:9" ht="11.25" customHeight="1">
      <c r="A2" s="276"/>
      <c r="B2" s="275"/>
      <c r="C2" s="275"/>
      <c r="D2" s="275"/>
      <c r="E2" s="275"/>
      <c r="F2" s="275"/>
      <c r="G2" s="275"/>
      <c r="H2" s="275"/>
      <c r="I2" s="274"/>
    </row>
    <row r="3" spans="1:9" ht="11.25" customHeight="1">
      <c r="A3" s="276"/>
      <c r="B3" s="275"/>
      <c r="C3" s="275"/>
      <c r="D3" s="275"/>
      <c r="E3" s="275"/>
      <c r="F3" s="275"/>
      <c r="G3" s="275"/>
      <c r="H3" s="275"/>
      <c r="I3" s="274"/>
    </row>
    <row r="4" spans="1:9" ht="11.25" customHeight="1">
      <c r="A4" s="276"/>
      <c r="B4" s="275"/>
      <c r="C4" s="275"/>
      <c r="D4" s="275"/>
      <c r="E4" s="275"/>
      <c r="F4" s="275"/>
      <c r="G4" s="275"/>
      <c r="H4" s="275"/>
      <c r="I4" s="274"/>
    </row>
    <row r="5" spans="1:9" ht="16.5" customHeight="1">
      <c r="A5" s="273"/>
      <c r="B5" s="272"/>
      <c r="C5" s="272"/>
      <c r="D5" s="272"/>
      <c r="E5" s="272"/>
      <c r="F5" s="272"/>
      <c r="G5" s="272"/>
      <c r="H5" s="272"/>
      <c r="I5" s="271"/>
    </row>
    <row r="6" spans="1:9" ht="12.75">
      <c r="A6" s="212" t="s">
        <v>0</v>
      </c>
      <c r="B6" s="270"/>
      <c r="C6" s="267" t="s">
        <v>396</v>
      </c>
      <c r="D6" s="267"/>
      <c r="E6" s="267"/>
      <c r="F6" s="267"/>
      <c r="G6" s="267"/>
      <c r="H6" s="266" t="s">
        <v>395</v>
      </c>
      <c r="I6" s="266"/>
    </row>
    <row r="7" spans="1:9" ht="12.75">
      <c r="A7" s="214"/>
      <c r="B7" s="269"/>
      <c r="C7" s="213" t="s">
        <v>394</v>
      </c>
      <c r="D7" s="267" t="s">
        <v>393</v>
      </c>
      <c r="E7" s="213" t="s">
        <v>392</v>
      </c>
      <c r="F7" s="213" t="s">
        <v>211</v>
      </c>
      <c r="G7" s="213" t="s">
        <v>228</v>
      </c>
      <c r="H7" s="266"/>
      <c r="I7" s="266"/>
    </row>
    <row r="8" spans="1:9" ht="12.75">
      <c r="A8" s="217"/>
      <c r="B8" s="268"/>
      <c r="C8" s="218"/>
      <c r="D8" s="267"/>
      <c r="E8" s="218"/>
      <c r="F8" s="218"/>
      <c r="G8" s="218"/>
      <c r="H8" s="266"/>
      <c r="I8" s="266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247" t="s">
        <v>391</v>
      </c>
      <c r="B10" s="4"/>
      <c r="C10" s="246">
        <f>+C12+C21+C32+C43+C55+C66+C71+C81+C86</f>
        <v>10359958046.820002</v>
      </c>
      <c r="D10" s="246">
        <f>+D12+D21+D32+D43+D55+D66+D71+D81+D86</f>
        <v>353565709.88</v>
      </c>
      <c r="E10" s="246">
        <f>+E12+E21+E32+E43+E55+E66+E71+E81+E86</f>
        <v>10713523756.699999</v>
      </c>
      <c r="F10" s="246">
        <f>+F12+F21+F32+F43+F55+F66+F71+F81+F86</f>
        <v>7547301468.459999</v>
      </c>
      <c r="G10" s="246">
        <f>+G12+G21+G32+G43+G55+G66+G71+G81+G86</f>
        <v>7495599449.469999</v>
      </c>
      <c r="H10" s="245">
        <f>+H12+H21+H32+H43+H55+H66+H71+H81+H86</f>
        <v>3166222288.2400002</v>
      </c>
      <c r="I10" s="244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221" customFormat="1" ht="9" customHeight="1">
      <c r="A12" s="254" t="s">
        <v>389</v>
      </c>
      <c r="B12" s="199"/>
      <c r="C12" s="250">
        <f>SUM(C13:C19)</f>
        <v>3275947033</v>
      </c>
      <c r="D12" s="250">
        <f>SUM(D13:D19)</f>
        <v>3396111.96</v>
      </c>
      <c r="E12" s="250">
        <f>SUM(E13:E19)</f>
        <v>3279343144.96</v>
      </c>
      <c r="F12" s="250">
        <f>SUM(F13:F19)</f>
        <v>1862552693.0200002</v>
      </c>
      <c r="G12" s="250">
        <f>SUM(G13:G19)</f>
        <v>1863286682.93</v>
      </c>
      <c r="H12" s="249">
        <f>SUM(H13:I19)</f>
        <v>1416790451.9399998</v>
      </c>
      <c r="I12" s="248"/>
    </row>
    <row r="13" spans="1:9" s="221" customFormat="1" ht="9" customHeight="1">
      <c r="A13" s="252" t="s">
        <v>388</v>
      </c>
      <c r="B13" s="199"/>
      <c r="C13" s="250">
        <v>1303953681.93</v>
      </c>
      <c r="D13" s="250">
        <v>-16904372.7</v>
      </c>
      <c r="E13" s="250">
        <f>SUM(C13:D13)</f>
        <v>1287049309.23</v>
      </c>
      <c r="F13" s="250">
        <v>864922513.59</v>
      </c>
      <c r="G13" s="250">
        <v>865804950.82</v>
      </c>
      <c r="H13" s="249">
        <f>+E13-F13</f>
        <v>422126795.64</v>
      </c>
      <c r="I13" s="248"/>
    </row>
    <row r="14" spans="1:9" s="221" customFormat="1" ht="9" customHeight="1">
      <c r="A14" s="252" t="s">
        <v>387</v>
      </c>
      <c r="B14" s="199"/>
      <c r="C14" s="250">
        <v>91437486.91</v>
      </c>
      <c r="D14" s="250">
        <v>30522816.36</v>
      </c>
      <c r="E14" s="250">
        <f>SUM(C14:D14)</f>
        <v>121960303.27</v>
      </c>
      <c r="F14" s="250">
        <v>84151231.73</v>
      </c>
      <c r="G14" s="250">
        <v>84151231.73</v>
      </c>
      <c r="H14" s="249">
        <f>+E14-F14</f>
        <v>37809071.53999999</v>
      </c>
      <c r="I14" s="248"/>
    </row>
    <row r="15" spans="1:9" s="221" customFormat="1" ht="9" customHeight="1">
      <c r="A15" s="252" t="s">
        <v>386</v>
      </c>
      <c r="B15" s="199"/>
      <c r="C15" s="250">
        <v>633910763</v>
      </c>
      <c r="D15" s="250">
        <v>19035075.77</v>
      </c>
      <c r="E15" s="250">
        <f>SUM(C15:D15)</f>
        <v>652945838.77</v>
      </c>
      <c r="F15" s="250">
        <v>221971472.06</v>
      </c>
      <c r="G15" s="250">
        <v>221631919.37</v>
      </c>
      <c r="H15" s="249">
        <f>+E15-F15</f>
        <v>430974366.71</v>
      </c>
      <c r="I15" s="248"/>
    </row>
    <row r="16" spans="1:9" s="221" customFormat="1" ht="9" customHeight="1">
      <c r="A16" s="252" t="s">
        <v>385</v>
      </c>
      <c r="B16" s="199"/>
      <c r="C16" s="250">
        <v>420406097.1</v>
      </c>
      <c r="D16" s="250">
        <v>-14056720.3</v>
      </c>
      <c r="E16" s="250">
        <f>SUM(C16:D16)</f>
        <v>406349376.8</v>
      </c>
      <c r="F16" s="250">
        <v>300574372.48</v>
      </c>
      <c r="G16" s="250">
        <v>300723010.98</v>
      </c>
      <c r="H16" s="249">
        <f>+E16-F16</f>
        <v>105775004.32</v>
      </c>
      <c r="I16" s="248"/>
    </row>
    <row r="17" spans="1:9" s="221" customFormat="1" ht="9" customHeight="1">
      <c r="A17" s="252" t="s">
        <v>384</v>
      </c>
      <c r="B17" s="199"/>
      <c r="C17" s="250">
        <v>630873618.33</v>
      </c>
      <c r="D17" s="250">
        <v>-17194012.79</v>
      </c>
      <c r="E17" s="250">
        <f>SUM(C17:D17)</f>
        <v>613679605.5400001</v>
      </c>
      <c r="F17" s="250">
        <v>342067242.01</v>
      </c>
      <c r="G17" s="250">
        <v>342068235.22</v>
      </c>
      <c r="H17" s="249">
        <f>+E17-F17</f>
        <v>271612363.5300001</v>
      </c>
      <c r="I17" s="248"/>
    </row>
    <row r="18" spans="1:9" s="221" customFormat="1" ht="9" customHeight="1">
      <c r="A18" s="252" t="s">
        <v>383</v>
      </c>
      <c r="B18" s="199"/>
      <c r="C18" s="250">
        <v>109658612.1</v>
      </c>
      <c r="D18" s="250">
        <v>-36505.21</v>
      </c>
      <c r="E18" s="250">
        <f>SUM(C18:D18)</f>
        <v>109622106.89</v>
      </c>
      <c r="F18" s="250">
        <v>0</v>
      </c>
      <c r="G18" s="250">
        <v>0</v>
      </c>
      <c r="H18" s="249">
        <f>+E18-F18</f>
        <v>109622106.89</v>
      </c>
      <c r="I18" s="248"/>
    </row>
    <row r="19" spans="1:9" s="221" customFormat="1" ht="9" customHeight="1">
      <c r="A19" s="252" t="s">
        <v>382</v>
      </c>
      <c r="B19" s="199"/>
      <c r="C19" s="250">
        <v>85706773.63</v>
      </c>
      <c r="D19" s="250">
        <v>2029830.83</v>
      </c>
      <c r="E19" s="250">
        <f>SUM(C19:D19)</f>
        <v>87736604.46</v>
      </c>
      <c r="F19" s="250">
        <v>48865861.15</v>
      </c>
      <c r="G19" s="250">
        <v>48907334.81</v>
      </c>
      <c r="H19" s="249">
        <f>+E19-F19</f>
        <v>38870743.309999995</v>
      </c>
      <c r="I19" s="248"/>
    </row>
    <row r="20" spans="1:9" s="221" customFormat="1" ht="2.25" customHeight="1">
      <c r="A20" s="202"/>
      <c r="B20" s="199"/>
      <c r="C20" s="199"/>
      <c r="D20" s="199"/>
      <c r="E20" s="199"/>
      <c r="F20" s="199"/>
      <c r="G20" s="199"/>
      <c r="H20" s="200"/>
      <c r="I20" s="199"/>
    </row>
    <row r="21" spans="1:9" s="221" customFormat="1" ht="9" customHeight="1">
      <c r="A21" s="254" t="s">
        <v>381</v>
      </c>
      <c r="B21" s="199"/>
      <c r="C21" s="250">
        <f>SUM(C22:C30)</f>
        <v>141379401.17</v>
      </c>
      <c r="D21" s="250">
        <f>SUM(D22:D30)</f>
        <v>-2123283.64</v>
      </c>
      <c r="E21" s="250">
        <f>SUM(E22:E30)</f>
        <v>139256117.53</v>
      </c>
      <c r="F21" s="250">
        <f>SUM(F22:F30)</f>
        <v>135361240.35</v>
      </c>
      <c r="G21" s="250">
        <f>SUM(G22:G30)</f>
        <v>135294698.98000002</v>
      </c>
      <c r="H21" s="249">
        <f>SUM(H22:I30)</f>
        <v>3894877.1800000104</v>
      </c>
      <c r="I21" s="248"/>
    </row>
    <row r="22" spans="1:9" s="221" customFormat="1" ht="9" customHeight="1">
      <c r="A22" s="252" t="s">
        <v>380</v>
      </c>
      <c r="B22" s="199"/>
      <c r="C22" s="255">
        <v>25838901.6</v>
      </c>
      <c r="D22" s="255">
        <v>1060906.74</v>
      </c>
      <c r="E22" s="255">
        <f>SUM(C22:D22)</f>
        <v>26899808.34</v>
      </c>
      <c r="F22" s="255">
        <v>16502972.38</v>
      </c>
      <c r="G22" s="255">
        <v>16483347</v>
      </c>
      <c r="H22" s="249">
        <f>+E22-F22</f>
        <v>10396835.959999999</v>
      </c>
      <c r="I22" s="248"/>
    </row>
    <row r="23" spans="1:9" s="221" customFormat="1" ht="9" customHeight="1">
      <c r="A23" s="252" t="s">
        <v>379</v>
      </c>
      <c r="B23" s="199"/>
      <c r="C23" s="250">
        <v>15108859.94</v>
      </c>
      <c r="D23" s="250">
        <v>-332981.21</v>
      </c>
      <c r="E23" s="255">
        <f>SUM(C23:D23)</f>
        <v>14775878.729999999</v>
      </c>
      <c r="F23" s="250">
        <v>25778979.67</v>
      </c>
      <c r="G23" s="250">
        <v>25778979.67</v>
      </c>
      <c r="H23" s="249">
        <f>+E23-F23</f>
        <v>-11003100.940000003</v>
      </c>
      <c r="I23" s="248"/>
    </row>
    <row r="24" spans="1:9" s="221" customFormat="1" ht="9" customHeight="1">
      <c r="A24" s="252" t="s">
        <v>378</v>
      </c>
      <c r="B24" s="199"/>
      <c r="C24" s="255">
        <v>308492</v>
      </c>
      <c r="D24" s="255">
        <v>26000</v>
      </c>
      <c r="E24" s="255">
        <f>SUM(C24:D24)</f>
        <v>334492</v>
      </c>
      <c r="F24" s="255">
        <v>16760.03</v>
      </c>
      <c r="G24" s="255">
        <v>16760.03</v>
      </c>
      <c r="H24" s="249">
        <f>+E24-F24</f>
        <v>317731.97</v>
      </c>
      <c r="I24" s="248"/>
    </row>
    <row r="25" spans="1:9" s="221" customFormat="1" ht="9" customHeight="1">
      <c r="A25" s="252" t="s">
        <v>377</v>
      </c>
      <c r="B25" s="199"/>
      <c r="C25" s="250">
        <v>9632009.92</v>
      </c>
      <c r="D25" s="250">
        <v>-1427457.07</v>
      </c>
      <c r="E25" s="255">
        <f>SUM(C25:D25)</f>
        <v>8204552.85</v>
      </c>
      <c r="F25" s="250">
        <v>1910120.27</v>
      </c>
      <c r="G25" s="250">
        <v>1906810.15</v>
      </c>
      <c r="H25" s="249">
        <f>+E25-F25</f>
        <v>6294432.58</v>
      </c>
      <c r="I25" s="248"/>
    </row>
    <row r="26" spans="1:9" s="221" customFormat="1" ht="9" customHeight="1">
      <c r="A26" s="252" t="s">
        <v>376</v>
      </c>
      <c r="B26" s="199"/>
      <c r="C26" s="250">
        <v>2986343</v>
      </c>
      <c r="D26" s="250">
        <v>69780.69</v>
      </c>
      <c r="E26" s="255">
        <f>SUM(C26:D26)</f>
        <v>3056123.69</v>
      </c>
      <c r="F26" s="250">
        <v>595683.42</v>
      </c>
      <c r="G26" s="250">
        <v>595683.42</v>
      </c>
      <c r="H26" s="249">
        <f>+E26-F26</f>
        <v>2460440.27</v>
      </c>
      <c r="I26" s="248"/>
    </row>
    <row r="27" spans="1:9" s="221" customFormat="1" ht="9" customHeight="1">
      <c r="A27" s="252" t="s">
        <v>375</v>
      </c>
      <c r="B27" s="199"/>
      <c r="C27" s="250">
        <v>68906187.45</v>
      </c>
      <c r="D27" s="250">
        <v>-689459.1</v>
      </c>
      <c r="E27" s="255">
        <f>SUM(C27:D27)</f>
        <v>68216728.35000001</v>
      </c>
      <c r="F27" s="250">
        <v>81822487.71</v>
      </c>
      <c r="G27" s="250">
        <v>81796159.13</v>
      </c>
      <c r="H27" s="249">
        <f>+E27-F27</f>
        <v>-13605759.359999985</v>
      </c>
      <c r="I27" s="248"/>
    </row>
    <row r="28" spans="1:9" s="221" customFormat="1" ht="9" customHeight="1">
      <c r="A28" s="252" t="s">
        <v>374</v>
      </c>
      <c r="B28" s="199"/>
      <c r="C28" s="255">
        <v>8930719.24</v>
      </c>
      <c r="D28" s="255">
        <v>-1322797.2</v>
      </c>
      <c r="E28" s="255">
        <f>SUM(C28:D28)</f>
        <v>7607922.04</v>
      </c>
      <c r="F28" s="255">
        <v>2226261.92</v>
      </c>
      <c r="G28" s="255">
        <v>2221353.92</v>
      </c>
      <c r="H28" s="249">
        <f>+E28-F28</f>
        <v>5381660.12</v>
      </c>
      <c r="I28" s="248"/>
    </row>
    <row r="29" spans="1:9" s="221" customFormat="1" ht="9" customHeight="1">
      <c r="A29" s="252" t="s">
        <v>373</v>
      </c>
      <c r="B29" s="199"/>
      <c r="C29" s="250">
        <v>7077.27</v>
      </c>
      <c r="D29" s="250">
        <v>4930.14</v>
      </c>
      <c r="E29" s="255">
        <f>SUM(C29:D29)</f>
        <v>12007.41</v>
      </c>
      <c r="F29" s="250">
        <v>11451.22</v>
      </c>
      <c r="G29" s="250">
        <v>11451.22</v>
      </c>
      <c r="H29" s="249">
        <f>+E29-F29</f>
        <v>556.1900000000005</v>
      </c>
      <c r="I29" s="248"/>
    </row>
    <row r="30" spans="1:9" s="221" customFormat="1" ht="9" customHeight="1">
      <c r="A30" s="252" t="s">
        <v>372</v>
      </c>
      <c r="B30" s="199"/>
      <c r="C30" s="250">
        <v>9660810.75</v>
      </c>
      <c r="D30" s="250">
        <v>487793.37</v>
      </c>
      <c r="E30" s="255">
        <f>SUM(C30:D30)</f>
        <v>10148604.12</v>
      </c>
      <c r="F30" s="250">
        <v>6496523.73</v>
      </c>
      <c r="G30" s="250">
        <v>6484154.44</v>
      </c>
      <c r="H30" s="249">
        <f>+E30-F30</f>
        <v>3652080.3899999987</v>
      </c>
      <c r="I30" s="248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254" t="s">
        <v>371</v>
      </c>
      <c r="B32" s="199"/>
      <c r="C32" s="250">
        <f>SUM(C33:C41)</f>
        <v>233118404.01000002</v>
      </c>
      <c r="D32" s="250">
        <f>SUM(D33:D41)</f>
        <v>104614851.81</v>
      </c>
      <c r="E32" s="250">
        <f>SUM(E33:E41)</f>
        <v>337733255.81999993</v>
      </c>
      <c r="F32" s="250">
        <f>SUM(F33:F41)</f>
        <v>337733255.82</v>
      </c>
      <c r="G32" s="250">
        <f>SUM(G33:G41)</f>
        <v>329620439.58</v>
      </c>
      <c r="H32" s="249">
        <f>SUM(H33:I41)</f>
        <v>-1.862645149230957E-09</v>
      </c>
      <c r="I32" s="248"/>
    </row>
    <row r="33" spans="1:9" s="221" customFormat="1" ht="9" customHeight="1">
      <c r="A33" s="252" t="s">
        <v>370</v>
      </c>
      <c r="B33" s="199"/>
      <c r="C33" s="250">
        <v>23548990.5</v>
      </c>
      <c r="D33" s="250">
        <v>153505.46</v>
      </c>
      <c r="E33" s="250">
        <f>SUM(C33:D33)</f>
        <v>23702495.96</v>
      </c>
      <c r="F33" s="250">
        <v>22614755.2</v>
      </c>
      <c r="G33" s="250">
        <v>22614755.2</v>
      </c>
      <c r="H33" s="249">
        <f>+E33-F33</f>
        <v>1087740.7600000016</v>
      </c>
      <c r="I33" s="248"/>
    </row>
    <row r="34" spans="1:9" s="221" customFormat="1" ht="9" customHeight="1">
      <c r="A34" s="252" t="s">
        <v>369</v>
      </c>
      <c r="B34" s="199"/>
      <c r="C34" s="250">
        <v>41764363.62</v>
      </c>
      <c r="D34" s="250">
        <v>8702592.17</v>
      </c>
      <c r="E34" s="250">
        <f>SUM(C34:D34)</f>
        <v>50466955.79</v>
      </c>
      <c r="F34" s="250">
        <v>42894397.21</v>
      </c>
      <c r="G34" s="250">
        <v>41561464.25</v>
      </c>
      <c r="H34" s="249">
        <f>+E34-F34</f>
        <v>7572558.579999998</v>
      </c>
      <c r="I34" s="248"/>
    </row>
    <row r="35" spans="1:9" s="221" customFormat="1" ht="9" customHeight="1">
      <c r="A35" s="252" t="s">
        <v>368</v>
      </c>
      <c r="B35" s="199"/>
      <c r="C35" s="255">
        <v>24873032.11</v>
      </c>
      <c r="D35" s="255">
        <v>30832662.15</v>
      </c>
      <c r="E35" s="250">
        <f>SUM(C35:D35)</f>
        <v>55705694.26</v>
      </c>
      <c r="F35" s="255">
        <v>48105146.46</v>
      </c>
      <c r="G35" s="255">
        <v>48105146.46</v>
      </c>
      <c r="H35" s="249">
        <f>+E35-F35</f>
        <v>7600547.799999997</v>
      </c>
      <c r="I35" s="248"/>
    </row>
    <row r="36" spans="1:9" s="221" customFormat="1" ht="9" customHeight="1">
      <c r="A36" s="252" t="s">
        <v>367</v>
      </c>
      <c r="B36" s="199"/>
      <c r="C36" s="250">
        <v>52085894</v>
      </c>
      <c r="D36" s="250">
        <v>13633079.39</v>
      </c>
      <c r="E36" s="250">
        <f>SUM(C36:D36)</f>
        <v>65718973.39</v>
      </c>
      <c r="F36" s="250">
        <v>105755936.64</v>
      </c>
      <c r="G36" s="250">
        <v>105755936.64</v>
      </c>
      <c r="H36" s="249">
        <f>+E36-F36</f>
        <v>-40036963.25</v>
      </c>
      <c r="I36" s="248"/>
    </row>
    <row r="37" spans="1:9" s="221" customFormat="1" ht="9" customHeight="1">
      <c r="A37" s="252" t="s">
        <v>366</v>
      </c>
      <c r="B37" s="199"/>
      <c r="C37" s="255">
        <v>7063474.15</v>
      </c>
      <c r="D37" s="255">
        <v>2752343.76</v>
      </c>
      <c r="E37" s="250">
        <f>SUM(C37:D37)</f>
        <v>9815817.91</v>
      </c>
      <c r="F37" s="255">
        <v>6542447.71</v>
      </c>
      <c r="G37" s="255">
        <v>6496604.87</v>
      </c>
      <c r="H37" s="249">
        <f>+E37-F37</f>
        <v>3273370.2</v>
      </c>
      <c r="I37" s="248"/>
    </row>
    <row r="38" spans="1:9" s="221" customFormat="1" ht="9" customHeight="1">
      <c r="A38" s="252" t="s">
        <v>365</v>
      </c>
      <c r="B38" s="199"/>
      <c r="C38" s="250">
        <v>42273383.36</v>
      </c>
      <c r="D38" s="250">
        <v>24050</v>
      </c>
      <c r="E38" s="250">
        <f>SUM(C38:D38)</f>
        <v>42297433.36</v>
      </c>
      <c r="F38" s="250">
        <v>30642746.63</v>
      </c>
      <c r="G38" s="250">
        <v>29859746.63</v>
      </c>
      <c r="H38" s="249">
        <f>+E38-F38</f>
        <v>11654686.73</v>
      </c>
      <c r="I38" s="248"/>
    </row>
    <row r="39" spans="1:9" s="221" customFormat="1" ht="9" customHeight="1">
      <c r="A39" s="252" t="s">
        <v>364</v>
      </c>
      <c r="B39" s="199"/>
      <c r="C39" s="250">
        <v>12348951.07</v>
      </c>
      <c r="D39" s="250">
        <v>-114473.17</v>
      </c>
      <c r="E39" s="250">
        <f>SUM(C39:D39)</f>
        <v>12234477.9</v>
      </c>
      <c r="F39" s="250">
        <v>6311168.8</v>
      </c>
      <c r="G39" s="250">
        <v>6156066.16</v>
      </c>
      <c r="H39" s="249">
        <f>+E39-F39</f>
        <v>5923309.100000001</v>
      </c>
      <c r="I39" s="248"/>
    </row>
    <row r="40" spans="1:9" s="221" customFormat="1" ht="9" customHeight="1">
      <c r="A40" s="252" t="s">
        <v>363</v>
      </c>
      <c r="B40" s="199"/>
      <c r="C40" s="250">
        <v>4619345.65</v>
      </c>
      <c r="D40" s="250">
        <v>1961481.92</v>
      </c>
      <c r="E40" s="250">
        <f>SUM(C40:D40)</f>
        <v>6580827.57</v>
      </c>
      <c r="F40" s="250">
        <v>3551888.38</v>
      </c>
      <c r="G40" s="250">
        <v>3507460.38</v>
      </c>
      <c r="H40" s="249">
        <f>+E40-F40</f>
        <v>3028939.1900000004</v>
      </c>
      <c r="I40" s="248"/>
    </row>
    <row r="41" spans="1:9" s="221" customFormat="1" ht="9" customHeight="1">
      <c r="A41" s="252" t="s">
        <v>362</v>
      </c>
      <c r="B41" s="199"/>
      <c r="C41" s="250">
        <v>24540969.55</v>
      </c>
      <c r="D41" s="250">
        <v>46669610.13</v>
      </c>
      <c r="E41" s="250">
        <f>SUM(C41:D41)</f>
        <v>71210579.68</v>
      </c>
      <c r="F41" s="250">
        <v>71314768.79</v>
      </c>
      <c r="G41" s="250">
        <v>65563258.99</v>
      </c>
      <c r="H41" s="249">
        <f>+E41-F41</f>
        <v>-104189.1099999994</v>
      </c>
      <c r="I41" s="248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263" t="s">
        <v>361</v>
      </c>
      <c r="B43" s="199"/>
      <c r="C43" s="256">
        <f>SUM(C45:C53)</f>
        <v>3976374696.2500005</v>
      </c>
      <c r="D43" s="256">
        <f>SUM(D45:D53)</f>
        <v>167101288.12</v>
      </c>
      <c r="E43" s="256">
        <f>SUM(E45:E53)</f>
        <v>4143475984.3700004</v>
      </c>
      <c r="F43" s="256">
        <f>SUM(F45:F53)</f>
        <v>3108899728.6</v>
      </c>
      <c r="G43" s="256">
        <f>SUM(G45:G53)</f>
        <v>3067577248.0499997</v>
      </c>
      <c r="H43" s="262">
        <f>SUM(H45:I53)</f>
        <v>1034576255.77</v>
      </c>
      <c r="I43" s="261"/>
    </row>
    <row r="44" spans="1:9" s="221" customFormat="1" ht="9" customHeight="1">
      <c r="A44" s="263"/>
      <c r="B44" s="199"/>
      <c r="C44" s="256"/>
      <c r="D44" s="256"/>
      <c r="E44" s="256"/>
      <c r="F44" s="256"/>
      <c r="G44" s="256"/>
      <c r="H44" s="262"/>
      <c r="I44" s="261"/>
    </row>
    <row r="45" spans="1:9" s="221" customFormat="1" ht="9" customHeight="1">
      <c r="A45" s="252" t="s">
        <v>360</v>
      </c>
      <c r="B45" s="199"/>
      <c r="C45" s="255">
        <v>3618347155.34</v>
      </c>
      <c r="D45" s="255">
        <v>163022261.12</v>
      </c>
      <c r="E45" s="255">
        <f>SUM(C45:D45)</f>
        <v>3781369416.46</v>
      </c>
      <c r="F45" s="255">
        <v>2766478115.5</v>
      </c>
      <c r="G45" s="255">
        <v>2725675634.46</v>
      </c>
      <c r="H45" s="249">
        <f>+E45-F45</f>
        <v>1014891300.96</v>
      </c>
      <c r="I45" s="248"/>
    </row>
    <row r="46" spans="1:9" s="221" customFormat="1" ht="9" customHeight="1">
      <c r="A46" s="252" t="s">
        <v>359</v>
      </c>
      <c r="B46" s="199"/>
      <c r="C46" s="250">
        <v>186008052</v>
      </c>
      <c r="D46" s="250">
        <v>4100000</v>
      </c>
      <c r="E46" s="255">
        <f>SUM(C46:D46)</f>
        <v>190108052</v>
      </c>
      <c r="F46" s="250">
        <v>149783291.6</v>
      </c>
      <c r="G46" s="250">
        <v>149783291.6</v>
      </c>
      <c r="H46" s="249">
        <f>+E46-F46</f>
        <v>40324760.400000006</v>
      </c>
      <c r="I46" s="248"/>
    </row>
    <row r="47" spans="1:9" s="221" customFormat="1" ht="9" customHeight="1">
      <c r="A47" s="252" t="s">
        <v>358</v>
      </c>
      <c r="B47" s="199"/>
      <c r="C47" s="250">
        <v>33273333</v>
      </c>
      <c r="D47" s="250">
        <v>-1549723</v>
      </c>
      <c r="E47" s="255">
        <f>SUM(C47:D47)</f>
        <v>31723610</v>
      </c>
      <c r="F47" s="250">
        <v>1903478.85</v>
      </c>
      <c r="G47" s="250">
        <v>1903478.85</v>
      </c>
      <c r="H47" s="249">
        <f>+E47-F47</f>
        <v>29820131.15</v>
      </c>
      <c r="I47" s="248"/>
    </row>
    <row r="48" spans="1:9" s="221" customFormat="1" ht="9" customHeight="1">
      <c r="A48" s="252" t="s">
        <v>357</v>
      </c>
      <c r="B48" s="199"/>
      <c r="C48" s="250">
        <v>28957622.65</v>
      </c>
      <c r="D48" s="250">
        <v>528750</v>
      </c>
      <c r="E48" s="255">
        <f>SUM(C48:D48)</f>
        <v>29486372.65</v>
      </c>
      <c r="F48" s="250">
        <v>13833996.09</v>
      </c>
      <c r="G48" s="250">
        <v>13660150.81</v>
      </c>
      <c r="H48" s="249">
        <f>+E48-F48</f>
        <v>15652376.559999999</v>
      </c>
      <c r="I48" s="248"/>
    </row>
    <row r="49" spans="1:9" s="221" customFormat="1" ht="9" customHeight="1">
      <c r="A49" s="252" t="s">
        <v>356</v>
      </c>
      <c r="B49" s="199"/>
      <c r="C49" s="250">
        <v>108698533.26</v>
      </c>
      <c r="D49" s="250">
        <v>0</v>
      </c>
      <c r="E49" s="255">
        <f>SUM(C49:D49)</f>
        <v>108698533.26</v>
      </c>
      <c r="F49" s="250">
        <v>174927901.66</v>
      </c>
      <c r="G49" s="250">
        <v>174581747.43</v>
      </c>
      <c r="H49" s="249">
        <f>+E49-F49</f>
        <v>-66229368.39999999</v>
      </c>
      <c r="I49" s="248"/>
    </row>
    <row r="50" spans="1:9" s="221" customFormat="1" ht="9" customHeight="1">
      <c r="A50" s="252" t="s">
        <v>355</v>
      </c>
      <c r="B50" s="199"/>
      <c r="C50" s="255">
        <v>0</v>
      </c>
      <c r="D50" s="255">
        <v>0</v>
      </c>
      <c r="E50" s="255">
        <f>SUM(C50:D50)</f>
        <v>0</v>
      </c>
      <c r="F50" s="255">
        <v>0</v>
      </c>
      <c r="G50" s="255">
        <v>0</v>
      </c>
      <c r="H50" s="249">
        <f>+E50-F50</f>
        <v>0</v>
      </c>
      <c r="I50" s="248"/>
    </row>
    <row r="51" spans="1:9" s="221" customFormat="1" ht="9" customHeight="1">
      <c r="A51" s="252" t="s">
        <v>354</v>
      </c>
      <c r="B51" s="199"/>
      <c r="C51" s="250">
        <v>0</v>
      </c>
      <c r="D51" s="250">
        <v>0</v>
      </c>
      <c r="E51" s="255">
        <f>SUM(C51:D51)</f>
        <v>0</v>
      </c>
      <c r="F51" s="250">
        <v>0</v>
      </c>
      <c r="G51" s="250">
        <v>0</v>
      </c>
      <c r="H51" s="249">
        <f>+E51-F51</f>
        <v>0</v>
      </c>
      <c r="I51" s="248"/>
    </row>
    <row r="52" spans="1:9" s="221" customFormat="1" ht="9" customHeight="1">
      <c r="A52" s="252" t="s">
        <v>353</v>
      </c>
      <c r="B52" s="199"/>
      <c r="C52" s="250">
        <v>1090000</v>
      </c>
      <c r="D52" s="250">
        <v>1000000</v>
      </c>
      <c r="E52" s="255">
        <f>SUM(C52:D52)</f>
        <v>2090000</v>
      </c>
      <c r="F52" s="250">
        <v>1972944.9</v>
      </c>
      <c r="G52" s="250">
        <v>1972944.9</v>
      </c>
      <c r="H52" s="249">
        <f>+E52-F52</f>
        <v>117055.1000000001</v>
      </c>
      <c r="I52" s="248"/>
    </row>
    <row r="53" spans="1:9" s="221" customFormat="1" ht="9" customHeight="1">
      <c r="A53" s="252" t="s">
        <v>352</v>
      </c>
      <c r="B53" s="199"/>
      <c r="C53" s="250">
        <v>0</v>
      </c>
      <c r="D53" s="250">
        <v>0</v>
      </c>
      <c r="E53" s="255">
        <f>SUM(C53:D53)</f>
        <v>0</v>
      </c>
      <c r="F53" s="250">
        <v>0</v>
      </c>
      <c r="G53" s="250">
        <v>0</v>
      </c>
      <c r="H53" s="249">
        <f>+E53-F53</f>
        <v>0</v>
      </c>
      <c r="I53" s="248"/>
    </row>
    <row r="54" spans="1:9" s="221" customFormat="1" ht="2.25" customHeight="1">
      <c r="A54" s="202"/>
      <c r="B54" s="199"/>
      <c r="C54" s="199"/>
      <c r="D54" s="199"/>
      <c r="E54" s="199"/>
      <c r="F54" s="199"/>
      <c r="G54" s="199"/>
      <c r="H54" s="200"/>
      <c r="I54" s="199"/>
    </row>
    <row r="55" spans="1:9" s="221" customFormat="1" ht="9" customHeight="1">
      <c r="A55" s="258" t="s">
        <v>351</v>
      </c>
      <c r="B55" s="199"/>
      <c r="C55" s="250">
        <f>SUM(C56:C64)</f>
        <v>44499168.13</v>
      </c>
      <c r="D55" s="250">
        <f>SUM(D56:D64)</f>
        <v>-5982224.8100000005</v>
      </c>
      <c r="E55" s="250">
        <f>SUM(E56:E64)</f>
        <v>38516943.32</v>
      </c>
      <c r="F55" s="250">
        <f>SUM(F56:F64)</f>
        <v>1081459.98</v>
      </c>
      <c r="G55" s="250">
        <f>SUM(G56:G64)</f>
        <v>1081459.98</v>
      </c>
      <c r="H55" s="249">
        <f>SUM(H56:I64)</f>
        <v>37435483.34</v>
      </c>
      <c r="I55" s="248"/>
    </row>
    <row r="56" spans="1:9" s="221" customFormat="1" ht="9" customHeight="1">
      <c r="A56" s="252" t="s">
        <v>350</v>
      </c>
      <c r="B56" s="199"/>
      <c r="C56" s="250">
        <v>36934902.82</v>
      </c>
      <c r="D56" s="250">
        <v>-5285324.7</v>
      </c>
      <c r="E56" s="250">
        <f>SUM(C56:D56)</f>
        <v>31649578.12</v>
      </c>
      <c r="F56" s="250">
        <v>626273.48</v>
      </c>
      <c r="G56" s="250">
        <v>626273.48</v>
      </c>
      <c r="H56" s="249">
        <f>+E56-F56</f>
        <v>31023304.64</v>
      </c>
      <c r="I56" s="248"/>
    </row>
    <row r="57" spans="1:9" s="221" customFormat="1" ht="9" customHeight="1">
      <c r="A57" s="252" t="s">
        <v>349</v>
      </c>
      <c r="B57" s="199"/>
      <c r="C57" s="250">
        <v>3829633.28</v>
      </c>
      <c r="D57" s="250">
        <v>-19097.11</v>
      </c>
      <c r="E57" s="250">
        <f>SUM(C57:D57)</f>
        <v>3810536.17</v>
      </c>
      <c r="F57" s="250">
        <v>0</v>
      </c>
      <c r="G57" s="250">
        <v>0</v>
      </c>
      <c r="H57" s="249">
        <f>+E57-F57</f>
        <v>3810536.17</v>
      </c>
      <c r="I57" s="248"/>
    </row>
    <row r="58" spans="1:9" s="221" customFormat="1" ht="9" customHeight="1">
      <c r="A58" s="252" t="s">
        <v>348</v>
      </c>
      <c r="B58" s="199"/>
      <c r="C58" s="250">
        <v>13080</v>
      </c>
      <c r="D58" s="250">
        <v>0</v>
      </c>
      <c r="E58" s="250">
        <f>SUM(C58:D58)</f>
        <v>13080</v>
      </c>
      <c r="F58" s="250">
        <v>0</v>
      </c>
      <c r="G58" s="250">
        <v>0</v>
      </c>
      <c r="H58" s="249">
        <f>+E58-F58</f>
        <v>13080</v>
      </c>
      <c r="I58" s="248"/>
    </row>
    <row r="59" spans="1:9" s="221" customFormat="1" ht="9" customHeight="1">
      <c r="A59" s="252" t="s">
        <v>347</v>
      </c>
      <c r="B59" s="199"/>
      <c r="C59" s="250">
        <v>263759</v>
      </c>
      <c r="D59" s="250">
        <v>0</v>
      </c>
      <c r="E59" s="250">
        <f>SUM(C59:D59)</f>
        <v>263759</v>
      </c>
      <c r="F59" s="250">
        <v>0</v>
      </c>
      <c r="G59" s="250">
        <v>0</v>
      </c>
      <c r="H59" s="249">
        <f>+E59-F59</f>
        <v>263759</v>
      </c>
      <c r="I59" s="248"/>
    </row>
    <row r="60" spans="1:9" s="221" customFormat="1" ht="9" customHeight="1">
      <c r="A60" s="252" t="s">
        <v>346</v>
      </c>
      <c r="B60" s="199"/>
      <c r="C60" s="250">
        <v>0</v>
      </c>
      <c r="D60" s="250">
        <v>0</v>
      </c>
      <c r="E60" s="250">
        <f>SUM(C60:D60)</f>
        <v>0</v>
      </c>
      <c r="F60" s="250">
        <v>0</v>
      </c>
      <c r="G60" s="250">
        <v>0</v>
      </c>
      <c r="H60" s="249">
        <f>+E60-F60</f>
        <v>0</v>
      </c>
      <c r="I60" s="248"/>
    </row>
    <row r="61" spans="1:9" s="221" customFormat="1" ht="9" customHeight="1">
      <c r="A61" s="252" t="s">
        <v>345</v>
      </c>
      <c r="B61" s="199"/>
      <c r="C61" s="250">
        <v>1141860.03</v>
      </c>
      <c r="D61" s="250">
        <v>-687903</v>
      </c>
      <c r="E61" s="250">
        <f>SUM(C61:D61)</f>
        <v>453957.03</v>
      </c>
      <c r="F61" s="250">
        <v>4290.01</v>
      </c>
      <c r="G61" s="250">
        <v>4290.01</v>
      </c>
      <c r="H61" s="249">
        <f>+E61-F61</f>
        <v>449667.02</v>
      </c>
      <c r="I61" s="248"/>
    </row>
    <row r="62" spans="1:9" s="221" customFormat="1" ht="9" customHeight="1">
      <c r="A62" s="252" t="s">
        <v>344</v>
      </c>
      <c r="B62" s="199"/>
      <c r="C62" s="250">
        <v>25000</v>
      </c>
      <c r="D62" s="250">
        <v>0</v>
      </c>
      <c r="E62" s="250">
        <f>SUM(C62:D62)</f>
        <v>25000</v>
      </c>
      <c r="F62" s="250">
        <v>0</v>
      </c>
      <c r="G62" s="250">
        <v>0</v>
      </c>
      <c r="H62" s="249">
        <f>+E62-F62</f>
        <v>25000</v>
      </c>
      <c r="I62" s="248"/>
    </row>
    <row r="63" spans="1:9" s="221" customFormat="1" ht="9" customHeight="1">
      <c r="A63" s="252" t="s">
        <v>343</v>
      </c>
      <c r="B63" s="199"/>
      <c r="C63" s="250">
        <v>2173913</v>
      </c>
      <c r="D63" s="250">
        <v>0</v>
      </c>
      <c r="E63" s="250">
        <f>SUM(C63:D63)</f>
        <v>2173913</v>
      </c>
      <c r="F63" s="250">
        <v>0</v>
      </c>
      <c r="G63" s="250">
        <v>0</v>
      </c>
      <c r="H63" s="249">
        <f>+E63-F63</f>
        <v>2173913</v>
      </c>
      <c r="I63" s="248"/>
    </row>
    <row r="64" spans="1:9" s="221" customFormat="1" ht="9" customHeight="1">
      <c r="A64" s="252" t="s">
        <v>342</v>
      </c>
      <c r="B64" s="199"/>
      <c r="C64" s="250">
        <v>117020</v>
      </c>
      <c r="D64" s="250">
        <v>10100</v>
      </c>
      <c r="E64" s="250">
        <f>SUM(C64:D64)</f>
        <v>127120</v>
      </c>
      <c r="F64" s="250">
        <v>450896.49</v>
      </c>
      <c r="G64" s="250">
        <v>450896.49</v>
      </c>
      <c r="H64" s="249">
        <f>+E64-F64</f>
        <v>-323776.49</v>
      </c>
      <c r="I64" s="248"/>
    </row>
    <row r="65" spans="1:9" s="221" customFormat="1" ht="2.25" customHeight="1">
      <c r="A65" s="202"/>
      <c r="B65" s="199"/>
      <c r="C65" s="199"/>
      <c r="D65" s="199"/>
      <c r="E65" s="199"/>
      <c r="F65" s="199"/>
      <c r="G65" s="199"/>
      <c r="H65" s="200"/>
      <c r="I65" s="199"/>
    </row>
    <row r="66" spans="1:9" s="221" customFormat="1" ht="9" customHeight="1">
      <c r="A66" s="254" t="s">
        <v>341</v>
      </c>
      <c r="B66" s="199"/>
      <c r="C66" s="250">
        <f>SUM(C67:C69)</f>
        <v>106648085</v>
      </c>
      <c r="D66" s="250">
        <f>SUM(D67:D69)</f>
        <v>85751968.94999999</v>
      </c>
      <c r="E66" s="250">
        <f>SUM(E67:E69)</f>
        <v>192400053.95</v>
      </c>
      <c r="F66" s="250">
        <f>SUM(F67:F69)</f>
        <v>90231102.33000001</v>
      </c>
      <c r="G66" s="250">
        <f>SUM(G67:G69)</f>
        <v>90231102.33000001</v>
      </c>
      <c r="H66" s="249">
        <f>SUM(H67:I69)</f>
        <v>102168951.61999997</v>
      </c>
      <c r="I66" s="248"/>
    </row>
    <row r="67" spans="1:9" s="221" customFormat="1" ht="9" customHeight="1">
      <c r="A67" s="252" t="s">
        <v>340</v>
      </c>
      <c r="B67" s="199"/>
      <c r="C67" s="250">
        <v>96648085</v>
      </c>
      <c r="D67" s="250">
        <v>19766216.54</v>
      </c>
      <c r="E67" s="250">
        <f>SUM(C67:D67)</f>
        <v>116414301.53999999</v>
      </c>
      <c r="F67" s="250">
        <v>34563884.02</v>
      </c>
      <c r="G67" s="250">
        <v>34563884.02</v>
      </c>
      <c r="H67" s="249">
        <f>+E67-F67</f>
        <v>81850417.51999998</v>
      </c>
      <c r="I67" s="248"/>
    </row>
    <row r="68" spans="1:9" s="221" customFormat="1" ht="9" customHeight="1">
      <c r="A68" s="252" t="s">
        <v>339</v>
      </c>
      <c r="B68" s="199"/>
      <c r="C68" s="250">
        <v>0</v>
      </c>
      <c r="D68" s="250">
        <v>65985752.41</v>
      </c>
      <c r="E68" s="250">
        <f>SUM(C68:D68)</f>
        <v>65985752.41</v>
      </c>
      <c r="F68" s="250">
        <v>55667218.31</v>
      </c>
      <c r="G68" s="250">
        <v>55667218.31</v>
      </c>
      <c r="H68" s="249">
        <f>+E68-F68</f>
        <v>10318534.099999994</v>
      </c>
      <c r="I68" s="248"/>
    </row>
    <row r="69" spans="1:9" s="221" customFormat="1" ht="9" customHeight="1">
      <c r="A69" s="252" t="s">
        <v>338</v>
      </c>
      <c r="B69" s="199"/>
      <c r="C69" s="250">
        <v>10000000</v>
      </c>
      <c r="D69" s="250">
        <v>0</v>
      </c>
      <c r="E69" s="250">
        <f>SUM(C69:D69)</f>
        <v>10000000</v>
      </c>
      <c r="F69" s="250">
        <v>0</v>
      </c>
      <c r="G69" s="250">
        <v>0</v>
      </c>
      <c r="H69" s="249">
        <f>+E69-F69</f>
        <v>10000000</v>
      </c>
      <c r="I69" s="248"/>
    </row>
    <row r="70" spans="1:9" s="221" customFormat="1" ht="2.25" customHeight="1">
      <c r="A70" s="202"/>
      <c r="B70" s="199"/>
      <c r="C70" s="199"/>
      <c r="D70" s="199"/>
      <c r="E70" s="199"/>
      <c r="F70" s="199"/>
      <c r="G70" s="199"/>
      <c r="H70" s="200"/>
      <c r="I70" s="199"/>
    </row>
    <row r="71" spans="1:9" s="221" customFormat="1" ht="9" customHeight="1">
      <c r="A71" s="258" t="s">
        <v>337</v>
      </c>
      <c r="B71" s="199"/>
      <c r="C71" s="255">
        <f>SUM(C72:C79)</f>
        <v>1000000</v>
      </c>
      <c r="D71" s="255">
        <f>SUM(D72:D79)</f>
        <v>0</v>
      </c>
      <c r="E71" s="255">
        <f>SUM(E72:E79)</f>
        <v>1000000</v>
      </c>
      <c r="F71" s="255">
        <f>SUM(F72:F79)</f>
        <v>0</v>
      </c>
      <c r="G71" s="255">
        <f>SUM(G72:G79)</f>
        <v>0</v>
      </c>
      <c r="H71" s="265">
        <f>SUM(H72:I79)</f>
        <v>1000000</v>
      </c>
      <c r="I71" s="261"/>
    </row>
    <row r="72" spans="1:9" s="221" customFormat="1" ht="9" customHeight="1">
      <c r="A72" s="252" t="s">
        <v>336</v>
      </c>
      <c r="B72" s="199"/>
      <c r="C72" s="255">
        <v>0</v>
      </c>
      <c r="D72" s="255">
        <v>0</v>
      </c>
      <c r="E72" s="255">
        <f>SUM(C72:D72)</f>
        <v>0</v>
      </c>
      <c r="F72" s="255">
        <v>0</v>
      </c>
      <c r="G72" s="255">
        <v>0</v>
      </c>
      <c r="H72" s="249">
        <f>+E72-F72</f>
        <v>0</v>
      </c>
      <c r="I72" s="248"/>
    </row>
    <row r="73" spans="1:9" s="221" customFormat="1" ht="9" customHeight="1">
      <c r="A73" s="252" t="s">
        <v>335</v>
      </c>
      <c r="B73" s="199"/>
      <c r="C73" s="250">
        <v>0</v>
      </c>
      <c r="D73" s="250">
        <v>0</v>
      </c>
      <c r="E73" s="250">
        <f>SUM(C73:D73)</f>
        <v>0</v>
      </c>
      <c r="F73" s="250">
        <v>0</v>
      </c>
      <c r="G73" s="250">
        <v>0</v>
      </c>
      <c r="H73" s="249">
        <f>+E73-F73</f>
        <v>0</v>
      </c>
      <c r="I73" s="248"/>
    </row>
    <row r="74" spans="1:9" s="221" customFormat="1" ht="9" customHeight="1">
      <c r="A74" s="252" t="s">
        <v>334</v>
      </c>
      <c r="B74" s="199"/>
      <c r="C74" s="250">
        <v>0</v>
      </c>
      <c r="D74" s="250">
        <v>0</v>
      </c>
      <c r="E74" s="250">
        <f>SUM(C74:D74)</f>
        <v>0</v>
      </c>
      <c r="F74" s="250">
        <v>0</v>
      </c>
      <c r="G74" s="250">
        <v>0</v>
      </c>
      <c r="H74" s="249">
        <f>+E74-F74</f>
        <v>0</v>
      </c>
      <c r="I74" s="248"/>
    </row>
    <row r="75" spans="1:9" s="221" customFormat="1" ht="9" customHeight="1">
      <c r="A75" s="252" t="s">
        <v>333</v>
      </c>
      <c r="B75" s="199"/>
      <c r="C75" s="250">
        <v>0</v>
      </c>
      <c r="D75" s="250">
        <v>0</v>
      </c>
      <c r="E75" s="250">
        <f>SUM(C75:D75)</f>
        <v>0</v>
      </c>
      <c r="F75" s="250">
        <v>0</v>
      </c>
      <c r="G75" s="250">
        <v>0</v>
      </c>
      <c r="H75" s="249">
        <f>+E75-F75</f>
        <v>0</v>
      </c>
      <c r="I75" s="248"/>
    </row>
    <row r="76" spans="1:9" s="221" customFormat="1" ht="9" customHeight="1">
      <c r="A76" s="257" t="s">
        <v>332</v>
      </c>
      <c r="B76" s="199"/>
      <c r="C76" s="264">
        <v>1000000</v>
      </c>
      <c r="D76" s="264">
        <v>0</v>
      </c>
      <c r="E76" s="264">
        <f>SUM(C76:D77)</f>
        <v>1000000</v>
      </c>
      <c r="F76" s="264">
        <v>0</v>
      </c>
      <c r="G76" s="264">
        <v>0</v>
      </c>
      <c r="H76" s="249">
        <f>+E76-F76</f>
        <v>1000000</v>
      </c>
      <c r="I76" s="248"/>
    </row>
    <row r="77" spans="1:9" s="221" customFormat="1" ht="9" customHeight="1">
      <c r="A77" s="257"/>
      <c r="B77" s="199"/>
      <c r="C77" s="264"/>
      <c r="D77" s="264"/>
      <c r="E77" s="264"/>
      <c r="F77" s="264"/>
      <c r="G77" s="264"/>
      <c r="H77" s="249">
        <f>+E77-F77</f>
        <v>0</v>
      </c>
      <c r="I77" s="248"/>
    </row>
    <row r="78" spans="1:9" s="221" customFormat="1" ht="9" customHeight="1">
      <c r="A78" s="252" t="s">
        <v>331</v>
      </c>
      <c r="B78" s="199"/>
      <c r="C78" s="250">
        <v>0</v>
      </c>
      <c r="D78" s="250">
        <v>0</v>
      </c>
      <c r="E78" s="250">
        <f>SUM(C78:D78)</f>
        <v>0</v>
      </c>
      <c r="F78" s="250">
        <v>0</v>
      </c>
      <c r="G78" s="250">
        <v>0</v>
      </c>
      <c r="H78" s="249">
        <f>+E78-F78</f>
        <v>0</v>
      </c>
      <c r="I78" s="248"/>
    </row>
    <row r="79" spans="1:9" s="221" customFormat="1" ht="9" customHeight="1">
      <c r="A79" s="252" t="s">
        <v>330</v>
      </c>
      <c r="B79" s="199"/>
      <c r="C79" s="255">
        <v>0</v>
      </c>
      <c r="D79" s="255">
        <v>0</v>
      </c>
      <c r="E79" s="255">
        <f>SUM(C79:D79)</f>
        <v>0</v>
      </c>
      <c r="F79" s="255">
        <v>0</v>
      </c>
      <c r="G79" s="255">
        <v>0</v>
      </c>
      <c r="H79" s="249">
        <f>+E79-F79</f>
        <v>0</v>
      </c>
      <c r="I79" s="248"/>
    </row>
    <row r="80" spans="1:9" s="221" customFormat="1" ht="2.25" customHeight="1">
      <c r="A80" s="202"/>
      <c r="B80" s="199"/>
      <c r="C80" s="199"/>
      <c r="D80" s="199"/>
      <c r="E80" s="199"/>
      <c r="F80" s="199"/>
      <c r="G80" s="199"/>
      <c r="H80" s="200"/>
      <c r="I80" s="199"/>
    </row>
    <row r="81" spans="1:9" s="221" customFormat="1" ht="9" customHeight="1">
      <c r="A81" s="254" t="s">
        <v>329</v>
      </c>
      <c r="B81" s="199"/>
      <c r="C81" s="250">
        <f>SUM(C82:C84)</f>
        <v>2295871745.66</v>
      </c>
      <c r="D81" s="250">
        <f>SUM(D82:D84)</f>
        <v>806997.49</v>
      </c>
      <c r="E81" s="250">
        <f>SUM(E82:E84)</f>
        <v>2296678743.1499996</v>
      </c>
      <c r="F81" s="250">
        <f>SUM(F82:F84)</f>
        <v>1792804408.33</v>
      </c>
      <c r="G81" s="250">
        <f>SUM(G82:G84)</f>
        <v>1789870237.59</v>
      </c>
      <c r="H81" s="249">
        <f>SUM(H82:I84)</f>
        <v>503874334.81999993</v>
      </c>
      <c r="I81" s="248"/>
    </row>
    <row r="82" spans="1:9" s="221" customFormat="1" ht="9" customHeight="1">
      <c r="A82" s="252" t="s">
        <v>328</v>
      </c>
      <c r="B82" s="199"/>
      <c r="C82" s="250">
        <v>2295871745.66</v>
      </c>
      <c r="D82" s="250">
        <v>0</v>
      </c>
      <c r="E82" s="250">
        <f>SUM(C82:D82)</f>
        <v>2295871745.66</v>
      </c>
      <c r="F82" s="250">
        <v>1791997410.84</v>
      </c>
      <c r="G82" s="250">
        <v>1789063240.1</v>
      </c>
      <c r="H82" s="249">
        <f>+E82-F82</f>
        <v>503874334.81999993</v>
      </c>
      <c r="I82" s="248"/>
    </row>
    <row r="83" spans="1:9" s="221" customFormat="1" ht="9" customHeight="1">
      <c r="A83" s="252" t="s">
        <v>327</v>
      </c>
      <c r="B83" s="199"/>
      <c r="C83" s="250">
        <v>0</v>
      </c>
      <c r="D83" s="250">
        <v>0</v>
      </c>
      <c r="E83" s="250">
        <f>SUM(C83:D83)</f>
        <v>0</v>
      </c>
      <c r="F83" s="250">
        <v>0</v>
      </c>
      <c r="G83" s="250">
        <v>0</v>
      </c>
      <c r="H83" s="249">
        <f>+E83-F83</f>
        <v>0</v>
      </c>
      <c r="I83" s="248"/>
    </row>
    <row r="84" spans="1:9" s="221" customFormat="1" ht="9" customHeight="1">
      <c r="A84" s="252" t="s">
        <v>326</v>
      </c>
      <c r="B84" s="199"/>
      <c r="C84" s="250">
        <v>0</v>
      </c>
      <c r="D84" s="250">
        <v>806997.49</v>
      </c>
      <c r="E84" s="250">
        <f>SUM(C84:D85)</f>
        <v>806997.49</v>
      </c>
      <c r="F84" s="250">
        <v>806997.49</v>
      </c>
      <c r="G84" s="250">
        <v>806997.49</v>
      </c>
      <c r="H84" s="249">
        <f>+E84-F84</f>
        <v>0</v>
      </c>
      <c r="I84" s="248"/>
    </row>
    <row r="85" spans="1:9" s="221" customFormat="1" ht="2.25" customHeight="1">
      <c r="A85" s="202"/>
      <c r="B85" s="199"/>
      <c r="C85" s="199"/>
      <c r="D85" s="199"/>
      <c r="E85" s="199"/>
      <c r="F85" s="199"/>
      <c r="G85" s="199"/>
      <c r="H85" s="200"/>
      <c r="I85" s="199"/>
    </row>
    <row r="86" spans="1:9" s="221" customFormat="1" ht="9" customHeight="1">
      <c r="A86" s="254" t="s">
        <v>325</v>
      </c>
      <c r="B86" s="199"/>
      <c r="C86" s="250">
        <f>SUM(C87:C93)</f>
        <v>285119513.6</v>
      </c>
      <c r="D86" s="250">
        <f>SUM(D87:D93)</f>
        <v>0</v>
      </c>
      <c r="E86" s="250">
        <f>SUM(E87:E93)</f>
        <v>285119513.6</v>
      </c>
      <c r="F86" s="250">
        <f>SUM(F87:F93)</f>
        <v>218637580.02999997</v>
      </c>
      <c r="G86" s="250">
        <f>SUM(G87:G93)</f>
        <v>218637580.02999997</v>
      </c>
      <c r="H86" s="249">
        <f>SUM(H87:I93)</f>
        <v>66481933.57000004</v>
      </c>
      <c r="I86" s="248"/>
    </row>
    <row r="87" spans="1:9" s="221" customFormat="1" ht="9" customHeight="1">
      <c r="A87" s="252" t="s">
        <v>324</v>
      </c>
      <c r="B87" s="199"/>
      <c r="C87" s="250">
        <v>0</v>
      </c>
      <c r="D87" s="250">
        <v>0</v>
      </c>
      <c r="E87" s="250">
        <f>SUM(C87:D87)</f>
        <v>0</v>
      </c>
      <c r="F87" s="250">
        <v>4329629.64</v>
      </c>
      <c r="G87" s="250">
        <v>4329629.64</v>
      </c>
      <c r="H87" s="249">
        <f>+E87-F87</f>
        <v>-4329629.64</v>
      </c>
      <c r="I87" s="248"/>
    </row>
    <row r="88" spans="1:9" s="221" customFormat="1" ht="9" customHeight="1">
      <c r="A88" s="252" t="s">
        <v>323</v>
      </c>
      <c r="B88" s="199"/>
      <c r="C88" s="250">
        <v>285119513.6</v>
      </c>
      <c r="D88" s="250">
        <v>0</v>
      </c>
      <c r="E88" s="250">
        <f>SUM(C88:D88)</f>
        <v>285119513.6</v>
      </c>
      <c r="F88" s="250">
        <v>214307950.39</v>
      </c>
      <c r="G88" s="250">
        <v>214307950.39</v>
      </c>
      <c r="H88" s="249">
        <f>+E88-F88</f>
        <v>70811563.21000004</v>
      </c>
      <c r="I88" s="248"/>
    </row>
    <row r="89" spans="1:9" s="221" customFormat="1" ht="9" customHeight="1">
      <c r="A89" s="252" t="s">
        <v>322</v>
      </c>
      <c r="B89" s="199"/>
      <c r="C89" s="250">
        <v>0</v>
      </c>
      <c r="D89" s="250">
        <v>0</v>
      </c>
      <c r="E89" s="250">
        <f>SUM(C89:D89)</f>
        <v>0</v>
      </c>
      <c r="F89" s="250">
        <v>0</v>
      </c>
      <c r="G89" s="250">
        <v>0</v>
      </c>
      <c r="H89" s="249">
        <f>+E89-F89</f>
        <v>0</v>
      </c>
      <c r="I89" s="248"/>
    </row>
    <row r="90" spans="1:9" s="221" customFormat="1" ht="9" customHeight="1">
      <c r="A90" s="252" t="s">
        <v>321</v>
      </c>
      <c r="B90" s="199"/>
      <c r="C90" s="250">
        <v>0</v>
      </c>
      <c r="D90" s="250">
        <v>0</v>
      </c>
      <c r="E90" s="250">
        <f>SUM(C90:D90)</f>
        <v>0</v>
      </c>
      <c r="F90" s="250">
        <v>0</v>
      </c>
      <c r="G90" s="250">
        <v>0</v>
      </c>
      <c r="H90" s="249">
        <f>+E90-F90</f>
        <v>0</v>
      </c>
      <c r="I90" s="248"/>
    </row>
    <row r="91" spans="1:9" s="221" customFormat="1" ht="9" customHeight="1">
      <c r="A91" s="252" t="s">
        <v>320</v>
      </c>
      <c r="B91" s="199"/>
      <c r="C91" s="250">
        <v>0</v>
      </c>
      <c r="D91" s="250">
        <v>0</v>
      </c>
      <c r="E91" s="250">
        <f>SUM(C91:D91)</f>
        <v>0</v>
      </c>
      <c r="F91" s="250">
        <v>0</v>
      </c>
      <c r="G91" s="250">
        <v>0</v>
      </c>
      <c r="H91" s="249">
        <f>+E91-F91</f>
        <v>0</v>
      </c>
      <c r="I91" s="248"/>
    </row>
    <row r="92" spans="1:9" s="221" customFormat="1" ht="9" customHeight="1">
      <c r="A92" s="252" t="s">
        <v>319</v>
      </c>
      <c r="B92" s="199"/>
      <c r="C92" s="250">
        <v>0</v>
      </c>
      <c r="D92" s="250">
        <v>0</v>
      </c>
      <c r="E92" s="250">
        <f>SUM(C92:D92)</f>
        <v>0</v>
      </c>
      <c r="F92" s="250">
        <v>0</v>
      </c>
      <c r="G92" s="250">
        <v>0</v>
      </c>
      <c r="H92" s="249">
        <f>+E92-F92</f>
        <v>0</v>
      </c>
      <c r="I92" s="248"/>
    </row>
    <row r="93" spans="1:9" s="221" customFormat="1" ht="9" customHeight="1">
      <c r="A93" s="252" t="s">
        <v>318</v>
      </c>
      <c r="B93" s="199"/>
      <c r="C93" s="250">
        <v>0</v>
      </c>
      <c r="D93" s="250">
        <v>0</v>
      </c>
      <c r="E93" s="250">
        <f>SUM(C93:D93)</f>
        <v>0</v>
      </c>
      <c r="F93" s="250">
        <v>0</v>
      </c>
      <c r="G93" s="250">
        <v>0</v>
      </c>
      <c r="H93" s="249">
        <f>+E93-F93</f>
        <v>0</v>
      </c>
      <c r="I93" s="248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247" t="s">
        <v>390</v>
      </c>
      <c r="B96" s="4"/>
      <c r="C96" s="246">
        <f>+C98+C107+C118+C129+C141+C152+C157+C167+C172</f>
        <v>13182440119</v>
      </c>
      <c r="D96" s="246">
        <f>+D98+D107+D118+D129+D141+D152+D157+D167+D172</f>
        <v>690479102.19</v>
      </c>
      <c r="E96" s="246">
        <f>+E98+E107+E118+E129+E141+E152+E157+E167+E172</f>
        <v>13872919221.189999</v>
      </c>
      <c r="F96" s="246">
        <f>+F98+F107+F118+F129+F141+F152+F157+F167+F172</f>
        <v>10602892751.31</v>
      </c>
      <c r="G96" s="246">
        <f>+G98+G107+G118+G129+G141+G152+G157+G167+G172</f>
        <v>10519552187.699999</v>
      </c>
      <c r="H96" s="245">
        <f>+H98+H107+H118+H129+H141+H152+H157+H167+H172</f>
        <v>3270026469.88</v>
      </c>
      <c r="I96" s="244">
        <f>+I98+I107+I118+I129+I141+I152+I157+I167+I172</f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221" customFormat="1" ht="9" customHeight="1">
      <c r="A98" s="254" t="s">
        <v>389</v>
      </c>
      <c r="B98" s="199"/>
      <c r="C98" s="250">
        <f>SUM(C99:C105)</f>
        <v>20659640</v>
      </c>
      <c r="D98" s="250">
        <f>SUM(D99:D105)</f>
        <v>470504602</v>
      </c>
      <c r="E98" s="250">
        <f>SUM(E99:E105)</f>
        <v>491164241.99999994</v>
      </c>
      <c r="F98" s="250">
        <f>SUM(F99:F105)</f>
        <v>416442399.75</v>
      </c>
      <c r="G98" s="250">
        <f>SUM(G99:G105)</f>
        <v>417689245.79</v>
      </c>
      <c r="H98" s="249">
        <f>SUM(H99:I105)</f>
        <v>74721842.24999999</v>
      </c>
      <c r="I98" s="248"/>
    </row>
    <row r="99" spans="1:9" s="221" customFormat="1" ht="9" customHeight="1">
      <c r="A99" s="252" t="s">
        <v>388</v>
      </c>
      <c r="B99" s="199"/>
      <c r="C99" s="250">
        <v>10927804</v>
      </c>
      <c r="D99" s="250">
        <v>253532203.28</v>
      </c>
      <c r="E99" s="250">
        <f>SUM(C99:D99)</f>
        <v>264460007.28</v>
      </c>
      <c r="F99" s="250">
        <v>195791290.44</v>
      </c>
      <c r="G99" s="250">
        <v>196675327.18</v>
      </c>
      <c r="H99" s="249">
        <f>+E99-F99</f>
        <v>68668716.84</v>
      </c>
      <c r="I99" s="248"/>
    </row>
    <row r="100" spans="1:9" s="221" customFormat="1" ht="9" customHeight="1">
      <c r="A100" s="252" t="s">
        <v>387</v>
      </c>
      <c r="B100" s="199"/>
      <c r="C100" s="250">
        <v>360000</v>
      </c>
      <c r="D100" s="250">
        <v>5993517.8</v>
      </c>
      <c r="E100" s="250">
        <f>SUM(C100:D100)</f>
        <v>6353517.8</v>
      </c>
      <c r="F100" s="250">
        <v>5741236.75</v>
      </c>
      <c r="G100" s="250">
        <v>5741236.75</v>
      </c>
      <c r="H100" s="249">
        <f>+E100-F100</f>
        <v>612281.0499999998</v>
      </c>
      <c r="I100" s="248"/>
    </row>
    <row r="101" spans="1:9" s="221" customFormat="1" ht="9" customHeight="1">
      <c r="A101" s="252" t="s">
        <v>386</v>
      </c>
      <c r="B101" s="199"/>
      <c r="C101" s="250">
        <v>3654304</v>
      </c>
      <c r="D101" s="250">
        <v>11334300.89</v>
      </c>
      <c r="E101" s="250">
        <f>SUM(C101:D101)</f>
        <v>14988604.89</v>
      </c>
      <c r="F101" s="250">
        <v>12397476.11</v>
      </c>
      <c r="G101" s="250">
        <v>12397476.11</v>
      </c>
      <c r="H101" s="249">
        <f>+E101-F101</f>
        <v>2591128.780000001</v>
      </c>
      <c r="I101" s="248"/>
    </row>
    <row r="102" spans="1:9" s="221" customFormat="1" ht="9" customHeight="1">
      <c r="A102" s="252" t="s">
        <v>385</v>
      </c>
      <c r="B102" s="199"/>
      <c r="C102" s="250">
        <v>3814176</v>
      </c>
      <c r="D102" s="250">
        <v>42013430.33</v>
      </c>
      <c r="E102" s="250">
        <f>SUM(C102:D102)</f>
        <v>45827606.33</v>
      </c>
      <c r="F102" s="250">
        <v>43928945.03</v>
      </c>
      <c r="G102" s="250">
        <v>44172801.54</v>
      </c>
      <c r="H102" s="249">
        <f>+E102-F102</f>
        <v>1898661.299999997</v>
      </c>
      <c r="I102" s="248"/>
    </row>
    <row r="103" spans="1:9" s="221" customFormat="1" ht="9" customHeight="1">
      <c r="A103" s="252" t="s">
        <v>384</v>
      </c>
      <c r="B103" s="199"/>
      <c r="C103" s="250">
        <v>1053679</v>
      </c>
      <c r="D103" s="250">
        <v>150722309.57</v>
      </c>
      <c r="E103" s="250">
        <f>SUM(C103:D103)</f>
        <v>151775988.57</v>
      </c>
      <c r="F103" s="250">
        <v>151345623.15</v>
      </c>
      <c r="G103" s="250">
        <v>151423102.3</v>
      </c>
      <c r="H103" s="249">
        <f>+E103-F103</f>
        <v>430365.4199999869</v>
      </c>
      <c r="I103" s="248"/>
    </row>
    <row r="104" spans="1:9" s="221" customFormat="1" ht="9" customHeight="1">
      <c r="A104" s="252" t="s">
        <v>383</v>
      </c>
      <c r="B104" s="199"/>
      <c r="C104" s="250">
        <v>0</v>
      </c>
      <c r="D104" s="250">
        <v>0</v>
      </c>
      <c r="E104" s="250">
        <f>SUM(C104:D104)</f>
        <v>0</v>
      </c>
      <c r="F104" s="250">
        <v>0</v>
      </c>
      <c r="G104" s="250">
        <v>0</v>
      </c>
      <c r="H104" s="249">
        <f>+E104-F104</f>
        <v>0</v>
      </c>
      <c r="I104" s="248"/>
    </row>
    <row r="105" spans="1:9" s="221" customFormat="1" ht="9" customHeight="1">
      <c r="A105" s="252" t="s">
        <v>382</v>
      </c>
      <c r="B105" s="199"/>
      <c r="C105" s="250">
        <v>849677</v>
      </c>
      <c r="D105" s="250">
        <v>6908840.13</v>
      </c>
      <c r="E105" s="250">
        <f>SUM(C105:D105)</f>
        <v>7758517.13</v>
      </c>
      <c r="F105" s="250">
        <v>7237828.27</v>
      </c>
      <c r="G105" s="250">
        <v>7279301.91</v>
      </c>
      <c r="H105" s="249">
        <f>+E105-F105</f>
        <v>520688.86000000034</v>
      </c>
      <c r="I105" s="248"/>
    </row>
    <row r="106" spans="1:9" s="221" customFormat="1" ht="3.75" customHeight="1">
      <c r="A106" s="202"/>
      <c r="B106" s="199"/>
      <c r="C106" s="199"/>
      <c r="D106" s="199"/>
      <c r="E106" s="199"/>
      <c r="F106" s="199"/>
      <c r="G106" s="199"/>
      <c r="H106" s="200"/>
      <c r="I106" s="199"/>
    </row>
    <row r="107" spans="1:9" s="221" customFormat="1" ht="9" customHeight="1">
      <c r="A107" s="254" t="s">
        <v>381</v>
      </c>
      <c r="B107" s="199"/>
      <c r="C107" s="250">
        <f>SUM(C108:C116)</f>
        <v>2938500</v>
      </c>
      <c r="D107" s="250">
        <f>SUM(D108:D116)</f>
        <v>9033932</v>
      </c>
      <c r="E107" s="250">
        <f>SUM(E108:E116)</f>
        <v>11972432</v>
      </c>
      <c r="F107" s="250">
        <f>SUM(F108:F116)</f>
        <v>9689716</v>
      </c>
      <c r="G107" s="250">
        <f>SUM(G108:G116)</f>
        <v>9689716</v>
      </c>
      <c r="H107" s="249">
        <f>SUM(H108:H116)</f>
        <v>2282716</v>
      </c>
      <c r="I107" s="248">
        <f>SUM(I108:I116)</f>
        <v>0</v>
      </c>
    </row>
    <row r="108" spans="1:9" s="221" customFormat="1" ht="9.75" customHeight="1">
      <c r="A108" s="252" t="s">
        <v>380</v>
      </c>
      <c r="B108" s="199"/>
      <c r="C108" s="255">
        <v>48000</v>
      </c>
      <c r="D108" s="255">
        <v>979247</v>
      </c>
      <c r="E108" s="255">
        <f>SUM(C108:D108)</f>
        <v>1027247</v>
      </c>
      <c r="F108" s="255">
        <v>1018201.77</v>
      </c>
      <c r="G108" s="255">
        <v>1018201.77</v>
      </c>
      <c r="H108" s="249">
        <f>+E108-F108</f>
        <v>9045.229999999981</v>
      </c>
      <c r="I108" s="248"/>
    </row>
    <row r="109" spans="1:9" s="221" customFormat="1" ht="9" customHeight="1">
      <c r="A109" s="252" t="s">
        <v>379</v>
      </c>
      <c r="B109" s="199"/>
      <c r="C109" s="250">
        <v>2603000</v>
      </c>
      <c r="D109" s="250">
        <v>0</v>
      </c>
      <c r="E109" s="255">
        <f>SUM(C109:D109)</f>
        <v>2603000</v>
      </c>
      <c r="F109" s="250">
        <v>469719.4</v>
      </c>
      <c r="G109" s="250">
        <v>469719.4</v>
      </c>
      <c r="H109" s="249">
        <f>+E109-F109</f>
        <v>2133280.6</v>
      </c>
      <c r="I109" s="248"/>
    </row>
    <row r="110" spans="1:9" s="221" customFormat="1" ht="9" customHeight="1">
      <c r="A110" s="252" t="s">
        <v>378</v>
      </c>
      <c r="B110" s="199"/>
      <c r="C110" s="255">
        <v>0</v>
      </c>
      <c r="D110" s="255">
        <v>0</v>
      </c>
      <c r="E110" s="255">
        <f>SUM(C110:D110)</f>
        <v>0</v>
      </c>
      <c r="F110" s="255">
        <v>0</v>
      </c>
      <c r="G110" s="255">
        <v>0</v>
      </c>
      <c r="H110" s="249">
        <f>+E110-F110</f>
        <v>0</v>
      </c>
      <c r="I110" s="248"/>
    </row>
    <row r="111" spans="1:9" s="221" customFormat="1" ht="9" customHeight="1">
      <c r="A111" s="252" t="s">
        <v>377</v>
      </c>
      <c r="B111" s="199"/>
      <c r="C111" s="250">
        <v>0</v>
      </c>
      <c r="D111" s="250">
        <v>0</v>
      </c>
      <c r="E111" s="255">
        <f>SUM(C111:D111)</f>
        <v>0</v>
      </c>
      <c r="F111" s="250">
        <v>0</v>
      </c>
      <c r="G111" s="250">
        <v>0</v>
      </c>
      <c r="H111" s="249">
        <f>+E111-F111</f>
        <v>0</v>
      </c>
      <c r="I111" s="248"/>
    </row>
    <row r="112" spans="1:9" s="221" customFormat="1" ht="9" customHeight="1">
      <c r="A112" s="252" t="s">
        <v>376</v>
      </c>
      <c r="B112" s="199"/>
      <c r="C112" s="250">
        <v>0</v>
      </c>
      <c r="D112" s="250">
        <v>2393316</v>
      </c>
      <c r="E112" s="255">
        <f>SUM(C112:D112)</f>
        <v>2393316</v>
      </c>
      <c r="F112" s="250">
        <v>2259005.01</v>
      </c>
      <c r="G112" s="250">
        <v>2259005.01</v>
      </c>
      <c r="H112" s="249">
        <f>+E112-F112</f>
        <v>134310.99000000022</v>
      </c>
      <c r="I112" s="248"/>
    </row>
    <row r="113" spans="1:9" s="221" customFormat="1" ht="9" customHeight="1">
      <c r="A113" s="252" t="s">
        <v>375</v>
      </c>
      <c r="B113" s="199"/>
      <c r="C113" s="250">
        <v>7500</v>
      </c>
      <c r="D113" s="250">
        <v>37940</v>
      </c>
      <c r="E113" s="255">
        <f>SUM(C113:D113)</f>
        <v>45440</v>
      </c>
      <c r="F113" s="250">
        <v>39500</v>
      </c>
      <c r="G113" s="250">
        <v>39500</v>
      </c>
      <c r="H113" s="249">
        <f>+E113-F113</f>
        <v>5940</v>
      </c>
      <c r="I113" s="248"/>
    </row>
    <row r="114" spans="1:9" s="221" customFormat="1" ht="9" customHeight="1">
      <c r="A114" s="252" t="s">
        <v>374</v>
      </c>
      <c r="B114" s="199"/>
      <c r="C114" s="255">
        <v>280000</v>
      </c>
      <c r="D114" s="255">
        <v>5613429</v>
      </c>
      <c r="E114" s="255">
        <f>SUM(C114:D114)</f>
        <v>5893429</v>
      </c>
      <c r="F114" s="255">
        <v>5893289.82</v>
      </c>
      <c r="G114" s="255">
        <v>5893289.82</v>
      </c>
      <c r="H114" s="249">
        <f>+E114-F114</f>
        <v>139.17999999970198</v>
      </c>
      <c r="I114" s="248"/>
    </row>
    <row r="115" spans="1:9" s="221" customFormat="1" ht="9" customHeight="1">
      <c r="A115" s="252" t="s">
        <v>373</v>
      </c>
      <c r="B115" s="199"/>
      <c r="C115" s="250">
        <v>0</v>
      </c>
      <c r="D115" s="250">
        <v>0</v>
      </c>
      <c r="E115" s="255">
        <f>SUM(C115:D115)</f>
        <v>0</v>
      </c>
      <c r="F115" s="250">
        <v>0</v>
      </c>
      <c r="G115" s="250">
        <v>0</v>
      </c>
      <c r="H115" s="249">
        <f>+E115-F115</f>
        <v>0</v>
      </c>
      <c r="I115" s="248"/>
    </row>
    <row r="116" spans="1:9" s="221" customFormat="1" ht="9" customHeight="1">
      <c r="A116" s="252" t="s">
        <v>372</v>
      </c>
      <c r="B116" s="199"/>
      <c r="C116" s="250">
        <v>0</v>
      </c>
      <c r="D116" s="250">
        <v>10000</v>
      </c>
      <c r="E116" s="255">
        <f>SUM(C116:D116)</f>
        <v>10000</v>
      </c>
      <c r="F116" s="250">
        <v>10000</v>
      </c>
      <c r="G116" s="250">
        <v>10000</v>
      </c>
      <c r="H116" s="249">
        <f>+E116-F116</f>
        <v>0</v>
      </c>
      <c r="I116" s="248"/>
    </row>
    <row r="117" spans="1:9" s="221" customFormat="1" ht="1.5" customHeight="1">
      <c r="A117" s="202"/>
      <c r="B117" s="199"/>
      <c r="C117" s="199"/>
      <c r="D117" s="199"/>
      <c r="E117" s="199"/>
      <c r="F117" s="199"/>
      <c r="G117" s="199"/>
      <c r="H117" s="200"/>
      <c r="I117" s="199"/>
    </row>
    <row r="118" spans="1:9" s="221" customFormat="1" ht="9" customHeight="1">
      <c r="A118" s="254" t="s">
        <v>371</v>
      </c>
      <c r="B118" s="199"/>
      <c r="C118" s="250">
        <f>SUM(C119:C127)</f>
        <v>18267587</v>
      </c>
      <c r="D118" s="250">
        <f>SUM(D119:D127)</f>
        <v>70348081.96000001</v>
      </c>
      <c r="E118" s="250">
        <f>SUM(E119:E127)</f>
        <v>88615668.96000001</v>
      </c>
      <c r="F118" s="250">
        <f>SUM(F119:F127)</f>
        <v>83261075.67</v>
      </c>
      <c r="G118" s="250">
        <f>SUM(G119:G127)</f>
        <v>83261075.67</v>
      </c>
      <c r="H118" s="249">
        <f>SUM(H119:H127)</f>
        <v>5354593.290000001</v>
      </c>
      <c r="I118" s="248">
        <f>SUM(I119:I127)</f>
        <v>0</v>
      </c>
    </row>
    <row r="119" spans="1:9" s="221" customFormat="1" ht="9" customHeight="1">
      <c r="A119" s="252" t="s">
        <v>370</v>
      </c>
      <c r="B119" s="199"/>
      <c r="C119" s="250">
        <v>500000</v>
      </c>
      <c r="D119" s="250">
        <v>130000</v>
      </c>
      <c r="E119" s="250">
        <f>SUM(C119:D119)</f>
        <v>630000</v>
      </c>
      <c r="F119" s="250">
        <v>0</v>
      </c>
      <c r="G119" s="250">
        <v>0</v>
      </c>
      <c r="H119" s="249">
        <f>+E119-F119</f>
        <v>630000</v>
      </c>
      <c r="I119" s="248"/>
    </row>
    <row r="120" spans="1:9" s="221" customFormat="1" ht="9" customHeight="1">
      <c r="A120" s="252" t="s">
        <v>369</v>
      </c>
      <c r="B120" s="199"/>
      <c r="C120" s="250">
        <v>6327373</v>
      </c>
      <c r="D120" s="250">
        <v>2600497</v>
      </c>
      <c r="E120" s="250">
        <f>SUM(C120:D120)</f>
        <v>8927870</v>
      </c>
      <c r="F120" s="250">
        <v>8921774.25</v>
      </c>
      <c r="G120" s="250">
        <v>8921774.25</v>
      </c>
      <c r="H120" s="249">
        <f>+E120-F120</f>
        <v>6095.75</v>
      </c>
      <c r="I120" s="248"/>
    </row>
    <row r="121" spans="1:9" s="221" customFormat="1" ht="9" customHeight="1">
      <c r="A121" s="252" t="s">
        <v>368</v>
      </c>
      <c r="B121" s="199"/>
      <c r="C121" s="255">
        <v>11205834</v>
      </c>
      <c r="D121" s="255">
        <v>-2481174.2</v>
      </c>
      <c r="E121" s="250">
        <f>SUM(C121:D121)</f>
        <v>8724659.8</v>
      </c>
      <c r="F121" s="255">
        <v>4290872.18</v>
      </c>
      <c r="G121" s="255">
        <v>4290872.18</v>
      </c>
      <c r="H121" s="249">
        <f>+E121-F121</f>
        <v>4433787.620000001</v>
      </c>
      <c r="I121" s="248"/>
    </row>
    <row r="122" spans="1:9" s="221" customFormat="1" ht="9" customHeight="1">
      <c r="A122" s="252" t="s">
        <v>367</v>
      </c>
      <c r="B122" s="199"/>
      <c r="C122" s="250">
        <v>176880</v>
      </c>
      <c r="D122" s="250">
        <v>56577.21</v>
      </c>
      <c r="E122" s="250">
        <f>SUM(C122:D122)</f>
        <v>233457.21</v>
      </c>
      <c r="F122" s="250">
        <v>15847.29</v>
      </c>
      <c r="G122" s="250">
        <v>15847.29</v>
      </c>
      <c r="H122" s="249">
        <f>+E122-F122</f>
        <v>217609.91999999998</v>
      </c>
      <c r="I122" s="248"/>
    </row>
    <row r="123" spans="1:9" s="221" customFormat="1" ht="9" customHeight="1">
      <c r="A123" s="252" t="s">
        <v>366</v>
      </c>
      <c r="B123" s="199"/>
      <c r="C123" s="255">
        <v>0</v>
      </c>
      <c r="D123" s="255">
        <v>70029681.95</v>
      </c>
      <c r="E123" s="250">
        <f>SUM(C123:D123)</f>
        <v>70029681.95</v>
      </c>
      <c r="F123" s="255">
        <v>70029681.95</v>
      </c>
      <c r="G123" s="255">
        <v>70029681.95</v>
      </c>
      <c r="H123" s="249">
        <f>+E123-F123</f>
        <v>0</v>
      </c>
      <c r="I123" s="248"/>
    </row>
    <row r="124" spans="1:9" s="221" customFormat="1" ht="9" customHeight="1">
      <c r="A124" s="252" t="s">
        <v>365</v>
      </c>
      <c r="B124" s="199"/>
      <c r="C124" s="250">
        <v>0</v>
      </c>
      <c r="D124" s="250">
        <v>40000</v>
      </c>
      <c r="E124" s="250">
        <f>SUM(C124:D124)</f>
        <v>40000</v>
      </c>
      <c r="F124" s="250">
        <v>0</v>
      </c>
      <c r="G124" s="250">
        <v>0</v>
      </c>
      <c r="H124" s="249">
        <f>+E124-F124</f>
        <v>40000</v>
      </c>
      <c r="I124" s="248"/>
    </row>
    <row r="125" spans="1:9" s="221" customFormat="1" ht="9" customHeight="1">
      <c r="A125" s="252" t="s">
        <v>364</v>
      </c>
      <c r="B125" s="199"/>
      <c r="C125" s="250">
        <v>7500</v>
      </c>
      <c r="D125" s="250">
        <v>7500</v>
      </c>
      <c r="E125" s="250">
        <f>SUM(C125:D125)</f>
        <v>15000</v>
      </c>
      <c r="F125" s="250">
        <v>2900</v>
      </c>
      <c r="G125" s="250">
        <v>2900</v>
      </c>
      <c r="H125" s="249">
        <f>+E125-F125</f>
        <v>12100</v>
      </c>
      <c r="I125" s="248"/>
    </row>
    <row r="126" spans="1:9" s="221" customFormat="1" ht="9" customHeight="1">
      <c r="A126" s="252" t="s">
        <v>363</v>
      </c>
      <c r="B126" s="199"/>
      <c r="C126" s="250">
        <v>50000</v>
      </c>
      <c r="D126" s="250">
        <v>-35000</v>
      </c>
      <c r="E126" s="250">
        <f>SUM(C126:D126)</f>
        <v>15000</v>
      </c>
      <c r="F126" s="250">
        <v>0</v>
      </c>
      <c r="G126" s="250">
        <v>0</v>
      </c>
      <c r="H126" s="249">
        <f>+E126-F126</f>
        <v>15000</v>
      </c>
      <c r="I126" s="248"/>
    </row>
    <row r="127" spans="1:9" s="221" customFormat="1" ht="9" customHeight="1">
      <c r="A127" s="252" t="s">
        <v>362</v>
      </c>
      <c r="B127" s="199"/>
      <c r="C127" s="250">
        <v>0</v>
      </c>
      <c r="D127" s="250">
        <v>0</v>
      </c>
      <c r="E127" s="250">
        <f>SUM(C127:D127)</f>
        <v>0</v>
      </c>
      <c r="F127" s="250">
        <v>0</v>
      </c>
      <c r="G127" s="250">
        <v>0</v>
      </c>
      <c r="H127" s="249">
        <f>+E127-F127</f>
        <v>0</v>
      </c>
      <c r="I127" s="248"/>
    </row>
    <row r="128" spans="1:9" s="221" customFormat="1" ht="1.5" customHeight="1">
      <c r="A128" s="202"/>
      <c r="B128" s="199"/>
      <c r="C128" s="199"/>
      <c r="D128" s="199"/>
      <c r="E128" s="199"/>
      <c r="F128" s="199"/>
      <c r="G128" s="199"/>
      <c r="H128" s="200"/>
      <c r="I128" s="199"/>
    </row>
    <row r="129" spans="1:9" s="221" customFormat="1" ht="9" customHeight="1">
      <c r="A129" s="263" t="s">
        <v>361</v>
      </c>
      <c r="B129" s="199"/>
      <c r="C129" s="256">
        <f>SUM(C131:C139)</f>
        <v>11184080008</v>
      </c>
      <c r="D129" s="256">
        <f>SUM(D131:D139)</f>
        <v>-168838199.67000002</v>
      </c>
      <c r="E129" s="256">
        <f>SUM(E131:E139)</f>
        <v>11015241808.33</v>
      </c>
      <c r="F129" s="256">
        <f>SUM(F131:F139)</f>
        <v>8216608762.19</v>
      </c>
      <c r="G129" s="256">
        <f>SUM(G131:G139)</f>
        <v>8216608762.19</v>
      </c>
      <c r="H129" s="262">
        <f>SUM(H131:H139)</f>
        <v>2798633046.1400003</v>
      </c>
      <c r="I129" s="261">
        <f>SUM(I131:I139)</f>
        <v>0</v>
      </c>
    </row>
    <row r="130" spans="1:9" s="221" customFormat="1" ht="9" customHeight="1">
      <c r="A130" s="263"/>
      <c r="B130" s="199"/>
      <c r="C130" s="256"/>
      <c r="D130" s="256"/>
      <c r="E130" s="256"/>
      <c r="F130" s="256"/>
      <c r="G130" s="256"/>
      <c r="H130" s="262"/>
      <c r="I130" s="261"/>
    </row>
    <row r="131" spans="1:9" s="221" customFormat="1" ht="9" customHeight="1">
      <c r="A131" s="252" t="s">
        <v>360</v>
      </c>
      <c r="B131" s="199"/>
      <c r="C131" s="255">
        <v>10884080008</v>
      </c>
      <c r="D131" s="255">
        <v>-140040767.15</v>
      </c>
      <c r="E131" s="255">
        <f>SUM(C131:D131)</f>
        <v>10744039240.85</v>
      </c>
      <c r="F131" s="255">
        <v>7522468535.49</v>
      </c>
      <c r="G131" s="255">
        <v>7522468535.49</v>
      </c>
      <c r="H131" s="249">
        <f>+E131-F131</f>
        <v>3221570705.3600006</v>
      </c>
      <c r="I131" s="248"/>
    </row>
    <row r="132" spans="1:9" s="221" customFormat="1" ht="9" customHeight="1">
      <c r="A132" s="252" t="s">
        <v>359</v>
      </c>
      <c r="B132" s="199"/>
      <c r="C132" s="250">
        <v>0</v>
      </c>
      <c r="D132" s="250">
        <v>0</v>
      </c>
      <c r="E132" s="255">
        <f>SUM(C132:D132)</f>
        <v>0</v>
      </c>
      <c r="F132" s="250">
        <v>0</v>
      </c>
      <c r="G132" s="250">
        <v>0</v>
      </c>
      <c r="H132" s="249">
        <f>+E132-F132</f>
        <v>0</v>
      </c>
      <c r="I132" s="248"/>
    </row>
    <row r="133" spans="1:9" s="221" customFormat="1" ht="9" customHeight="1">
      <c r="A133" s="252" t="s">
        <v>358</v>
      </c>
      <c r="B133" s="199"/>
      <c r="C133" s="250">
        <v>0</v>
      </c>
      <c r="D133" s="250">
        <v>0</v>
      </c>
      <c r="E133" s="255">
        <f>SUM(C133:D133)</f>
        <v>0</v>
      </c>
      <c r="F133" s="250">
        <v>0</v>
      </c>
      <c r="G133" s="250">
        <v>0</v>
      </c>
      <c r="H133" s="249">
        <f>+E133-F133</f>
        <v>0</v>
      </c>
      <c r="I133" s="248"/>
    </row>
    <row r="134" spans="1:9" s="221" customFormat="1" ht="9" customHeight="1">
      <c r="A134" s="252" t="s">
        <v>357</v>
      </c>
      <c r="B134" s="199"/>
      <c r="C134" s="250">
        <v>0</v>
      </c>
      <c r="D134" s="250">
        <v>2845466.48</v>
      </c>
      <c r="E134" s="255">
        <f>SUM(C134:D134)</f>
        <v>2845466.48</v>
      </c>
      <c r="F134" s="250">
        <v>2845466.48</v>
      </c>
      <c r="G134" s="250">
        <v>2845466.48</v>
      </c>
      <c r="H134" s="249">
        <f>+E134-F134</f>
        <v>0</v>
      </c>
      <c r="I134" s="248"/>
    </row>
    <row r="135" spans="1:9" s="221" customFormat="1" ht="9" customHeight="1">
      <c r="A135" s="252" t="s">
        <v>356</v>
      </c>
      <c r="B135" s="199"/>
      <c r="C135" s="250">
        <v>300000000</v>
      </c>
      <c r="D135" s="250">
        <v>-31642899</v>
      </c>
      <c r="E135" s="255">
        <f>SUM(C135:D135)</f>
        <v>268357101</v>
      </c>
      <c r="F135" s="250">
        <v>691294760.22</v>
      </c>
      <c r="G135" s="250">
        <v>691294760.22</v>
      </c>
      <c r="H135" s="249">
        <f>+E135-F135</f>
        <v>-422937659.22</v>
      </c>
      <c r="I135" s="248"/>
    </row>
    <row r="136" spans="1:9" s="221" customFormat="1" ht="9" customHeight="1">
      <c r="A136" s="252" t="s">
        <v>355</v>
      </c>
      <c r="B136" s="199"/>
      <c r="C136" s="255">
        <v>0</v>
      </c>
      <c r="D136" s="255">
        <v>0</v>
      </c>
      <c r="E136" s="255">
        <f>SUM(C136:D136)</f>
        <v>0</v>
      </c>
      <c r="F136" s="255">
        <v>0</v>
      </c>
      <c r="G136" s="255">
        <v>0</v>
      </c>
      <c r="H136" s="249">
        <f>+E136-F136</f>
        <v>0</v>
      </c>
      <c r="I136" s="248"/>
    </row>
    <row r="137" spans="1:9" s="221" customFormat="1" ht="9" customHeight="1">
      <c r="A137" s="252" t="s">
        <v>354</v>
      </c>
      <c r="B137" s="199"/>
      <c r="C137" s="250">
        <v>0</v>
      </c>
      <c r="D137" s="250">
        <v>0</v>
      </c>
      <c r="E137" s="255">
        <f>SUM(C137:D137)</f>
        <v>0</v>
      </c>
      <c r="F137" s="250">
        <v>0</v>
      </c>
      <c r="G137" s="250">
        <v>0</v>
      </c>
      <c r="H137" s="249">
        <f>+E137-F137</f>
        <v>0</v>
      </c>
      <c r="I137" s="248"/>
    </row>
    <row r="138" spans="1:9" s="221" customFormat="1" ht="9" customHeight="1">
      <c r="A138" s="252" t="s">
        <v>353</v>
      </c>
      <c r="B138" s="199"/>
      <c r="C138" s="250">
        <v>0</v>
      </c>
      <c r="D138" s="250">
        <v>0</v>
      </c>
      <c r="E138" s="255">
        <f>SUM(C138:D138)</f>
        <v>0</v>
      </c>
      <c r="F138" s="250">
        <v>0</v>
      </c>
      <c r="G138" s="250">
        <v>0</v>
      </c>
      <c r="H138" s="249">
        <f>+E138-F138</f>
        <v>0</v>
      </c>
      <c r="I138" s="248"/>
    </row>
    <row r="139" spans="1:9" s="221" customFormat="1" ht="9" customHeight="1">
      <c r="A139" s="252" t="s">
        <v>352</v>
      </c>
      <c r="B139" s="199"/>
      <c r="C139" s="250">
        <v>0</v>
      </c>
      <c r="D139" s="250">
        <v>0</v>
      </c>
      <c r="E139" s="255">
        <f>SUM(C139:D139)</f>
        <v>0</v>
      </c>
      <c r="F139" s="250">
        <v>0</v>
      </c>
      <c r="G139" s="250">
        <v>0</v>
      </c>
      <c r="H139" s="249">
        <f>+E139-F139</f>
        <v>0</v>
      </c>
      <c r="I139" s="248"/>
    </row>
    <row r="140" spans="1:9" s="221" customFormat="1" ht="1.5" customHeight="1">
      <c r="A140" s="202"/>
      <c r="B140" s="199"/>
      <c r="C140" s="199"/>
      <c r="D140" s="199"/>
      <c r="E140" s="199"/>
      <c r="F140" s="199"/>
      <c r="G140" s="199"/>
      <c r="H140" s="260"/>
      <c r="I140" s="259"/>
    </row>
    <row r="141" spans="1:9" s="221" customFormat="1" ht="9" customHeight="1">
      <c r="A141" s="258" t="s">
        <v>351</v>
      </c>
      <c r="B141" s="199"/>
      <c r="C141" s="250">
        <f>SUM(C142:C150)</f>
        <v>1490793</v>
      </c>
      <c r="D141" s="250">
        <f>SUM(D142:D150)</f>
        <v>17968111</v>
      </c>
      <c r="E141" s="250">
        <f>SUM(E142:E150)</f>
        <v>19458904</v>
      </c>
      <c r="F141" s="250">
        <f>SUM(F142:F150)</f>
        <v>18570281.759999998</v>
      </c>
      <c r="G141" s="250">
        <f>SUM(G142:G150)</f>
        <v>18570281.759999998</v>
      </c>
      <c r="H141" s="249">
        <f>SUM(H142:H150)</f>
        <v>888622.2400000009</v>
      </c>
      <c r="I141" s="248">
        <f>SUM(I142:I150)</f>
        <v>0</v>
      </c>
    </row>
    <row r="142" spans="1:9" s="221" customFormat="1" ht="9" customHeight="1">
      <c r="A142" s="252" t="s">
        <v>350</v>
      </c>
      <c r="B142" s="199"/>
      <c r="C142" s="250">
        <v>1490793</v>
      </c>
      <c r="D142" s="250">
        <v>657600</v>
      </c>
      <c r="E142" s="250">
        <f>SUM(C142:D142)</f>
        <v>2148393</v>
      </c>
      <c r="F142" s="250">
        <v>1947059.74</v>
      </c>
      <c r="G142" s="250">
        <v>1947059.74</v>
      </c>
      <c r="H142" s="249">
        <f>+E142-F142</f>
        <v>201333.26</v>
      </c>
      <c r="I142" s="248"/>
    </row>
    <row r="143" spans="1:9" s="221" customFormat="1" ht="9" customHeight="1">
      <c r="A143" s="252" t="s">
        <v>349</v>
      </c>
      <c r="B143" s="199"/>
      <c r="C143" s="250">
        <v>0</v>
      </c>
      <c r="D143" s="250">
        <v>0</v>
      </c>
      <c r="E143" s="250">
        <f>SUM(C143:D143)</f>
        <v>0</v>
      </c>
      <c r="F143" s="250">
        <v>0</v>
      </c>
      <c r="G143" s="250">
        <v>0</v>
      </c>
      <c r="H143" s="249">
        <f>+E143-F143</f>
        <v>0</v>
      </c>
      <c r="I143" s="248"/>
    </row>
    <row r="144" spans="1:9" s="221" customFormat="1" ht="9" customHeight="1">
      <c r="A144" s="252" t="s">
        <v>348</v>
      </c>
      <c r="B144" s="199"/>
      <c r="C144" s="250">
        <v>0</v>
      </c>
      <c r="D144" s="250">
        <v>9474186</v>
      </c>
      <c r="E144" s="250">
        <f>SUM(C144:D144)</f>
        <v>9474186</v>
      </c>
      <c r="F144" s="250">
        <v>8844897.04</v>
      </c>
      <c r="G144" s="250">
        <v>8844897.04</v>
      </c>
      <c r="H144" s="249">
        <f>+E144-F144</f>
        <v>629288.9600000009</v>
      </c>
      <c r="I144" s="248"/>
    </row>
    <row r="145" spans="1:9" s="221" customFormat="1" ht="9" customHeight="1">
      <c r="A145" s="252" t="s">
        <v>347</v>
      </c>
      <c r="B145" s="199"/>
      <c r="C145" s="250">
        <v>0</v>
      </c>
      <c r="D145" s="250">
        <v>0</v>
      </c>
      <c r="E145" s="250">
        <f>SUM(C145:D145)</f>
        <v>0</v>
      </c>
      <c r="F145" s="250">
        <v>0</v>
      </c>
      <c r="G145" s="250">
        <v>0</v>
      </c>
      <c r="H145" s="249">
        <f>+E145-F145</f>
        <v>0</v>
      </c>
      <c r="I145" s="248"/>
    </row>
    <row r="146" spans="1:9" s="221" customFormat="1" ht="9" customHeight="1">
      <c r="A146" s="252" t="s">
        <v>346</v>
      </c>
      <c r="B146" s="199"/>
      <c r="C146" s="250">
        <v>0</v>
      </c>
      <c r="D146" s="250">
        <v>0</v>
      </c>
      <c r="E146" s="250">
        <f>SUM(C146:D146)</f>
        <v>0</v>
      </c>
      <c r="F146" s="250">
        <v>0</v>
      </c>
      <c r="G146" s="250">
        <v>0</v>
      </c>
      <c r="H146" s="249">
        <f>+E146-F146</f>
        <v>0</v>
      </c>
      <c r="I146" s="248"/>
    </row>
    <row r="147" spans="1:9" s="221" customFormat="1" ht="9" customHeight="1">
      <c r="A147" s="252" t="s">
        <v>345</v>
      </c>
      <c r="B147" s="199"/>
      <c r="C147" s="250">
        <v>0</v>
      </c>
      <c r="D147" s="250">
        <v>140000</v>
      </c>
      <c r="E147" s="250">
        <f>SUM(C147:D147)</f>
        <v>140000</v>
      </c>
      <c r="F147" s="250">
        <v>139999.98</v>
      </c>
      <c r="G147" s="250">
        <v>139999.98</v>
      </c>
      <c r="H147" s="249">
        <f>+E147-F147</f>
        <v>0.01999999998952262</v>
      </c>
      <c r="I147" s="248"/>
    </row>
    <row r="148" spans="1:9" s="221" customFormat="1" ht="9" customHeight="1">
      <c r="A148" s="252" t="s">
        <v>344</v>
      </c>
      <c r="B148" s="199"/>
      <c r="C148" s="250">
        <v>0</v>
      </c>
      <c r="D148" s="250">
        <v>0</v>
      </c>
      <c r="E148" s="250">
        <f>SUM(C148:D148)</f>
        <v>0</v>
      </c>
      <c r="F148" s="250">
        <v>0</v>
      </c>
      <c r="G148" s="250">
        <v>0</v>
      </c>
      <c r="H148" s="249">
        <f>+E148-F148</f>
        <v>0</v>
      </c>
      <c r="I148" s="248"/>
    </row>
    <row r="149" spans="1:9" s="221" customFormat="1" ht="9" customHeight="1">
      <c r="A149" s="252" t="s">
        <v>343</v>
      </c>
      <c r="B149" s="199"/>
      <c r="C149" s="250">
        <v>0</v>
      </c>
      <c r="D149" s="250">
        <v>0</v>
      </c>
      <c r="E149" s="250">
        <f>SUM(C149:D149)</f>
        <v>0</v>
      </c>
      <c r="F149" s="250">
        <v>0</v>
      </c>
      <c r="G149" s="250">
        <v>0</v>
      </c>
      <c r="H149" s="249">
        <f>+E149-F149</f>
        <v>0</v>
      </c>
      <c r="I149" s="248"/>
    </row>
    <row r="150" spans="1:9" s="221" customFormat="1" ht="9" customHeight="1">
      <c r="A150" s="252" t="s">
        <v>342</v>
      </c>
      <c r="B150" s="199"/>
      <c r="C150" s="250">
        <v>0</v>
      </c>
      <c r="D150" s="250">
        <v>7696325</v>
      </c>
      <c r="E150" s="250">
        <f>SUM(C150:D150)</f>
        <v>7696325</v>
      </c>
      <c r="F150" s="250">
        <v>7638325</v>
      </c>
      <c r="G150" s="250">
        <v>7638325</v>
      </c>
      <c r="H150" s="249">
        <f>+E150-F150</f>
        <v>58000</v>
      </c>
      <c r="I150" s="248"/>
    </row>
    <row r="151" spans="1:9" s="221" customFormat="1" ht="1.5" customHeight="1">
      <c r="A151" s="202"/>
      <c r="B151" s="199"/>
      <c r="C151" s="199"/>
      <c r="D151" s="199"/>
      <c r="E151" s="250">
        <f>SUM(C151:D151)</f>
        <v>0</v>
      </c>
      <c r="F151" s="199"/>
      <c r="G151" s="199"/>
      <c r="H151" s="200"/>
      <c r="I151" s="199"/>
    </row>
    <row r="152" spans="1:9" s="221" customFormat="1" ht="9" customHeight="1">
      <c r="A152" s="254" t="s">
        <v>341</v>
      </c>
      <c r="B152" s="199"/>
      <c r="C152" s="250">
        <f>SUM(C153:C155)</f>
        <v>181072712</v>
      </c>
      <c r="D152" s="250">
        <f>SUM(D153:D155)</f>
        <v>290862574.9</v>
      </c>
      <c r="E152" s="250">
        <f>SUM(E153:E155)</f>
        <v>471935286.90000004</v>
      </c>
      <c r="F152" s="250">
        <f>SUM(F153:F155)</f>
        <v>337189758.34</v>
      </c>
      <c r="G152" s="250">
        <f>SUM(G153:G155)</f>
        <v>337189758.34</v>
      </c>
      <c r="H152" s="249">
        <f>SUM(H153:H155)</f>
        <v>134745528.56000006</v>
      </c>
      <c r="I152" s="248">
        <f>SUM(I153:I155)</f>
        <v>0</v>
      </c>
    </row>
    <row r="153" spans="1:9" s="221" customFormat="1" ht="9" customHeight="1">
      <c r="A153" s="252" t="s">
        <v>340</v>
      </c>
      <c r="B153" s="199"/>
      <c r="C153" s="250">
        <v>181072712</v>
      </c>
      <c r="D153" s="250">
        <v>228487962.46</v>
      </c>
      <c r="E153" s="250">
        <f>SUM(C153:D153)</f>
        <v>409560674.46000004</v>
      </c>
      <c r="F153" s="250">
        <v>279661732.59</v>
      </c>
      <c r="G153" s="250">
        <v>279661732.59</v>
      </c>
      <c r="H153" s="249">
        <f>+E153-F153</f>
        <v>129898941.87000006</v>
      </c>
      <c r="I153" s="248"/>
    </row>
    <row r="154" spans="1:9" s="221" customFormat="1" ht="9" customHeight="1">
      <c r="A154" s="252" t="s">
        <v>339</v>
      </c>
      <c r="B154" s="199"/>
      <c r="C154" s="250">
        <v>0</v>
      </c>
      <c r="D154" s="250">
        <v>62374612.44</v>
      </c>
      <c r="E154" s="250">
        <f>SUM(C154:D154)</f>
        <v>62374612.44</v>
      </c>
      <c r="F154" s="250">
        <v>57528025.75</v>
      </c>
      <c r="G154" s="250">
        <v>57528025.75</v>
      </c>
      <c r="H154" s="249">
        <f>+E154-F154</f>
        <v>4846586.689999998</v>
      </c>
      <c r="I154" s="248"/>
    </row>
    <row r="155" spans="1:9" s="221" customFormat="1" ht="9" customHeight="1">
      <c r="A155" s="252" t="s">
        <v>338</v>
      </c>
      <c r="B155" s="199"/>
      <c r="C155" s="250">
        <v>0</v>
      </c>
      <c r="D155" s="250">
        <v>0</v>
      </c>
      <c r="E155" s="250">
        <f>SUM(C155:D155)</f>
        <v>0</v>
      </c>
      <c r="F155" s="250">
        <v>0</v>
      </c>
      <c r="G155" s="250">
        <v>0</v>
      </c>
      <c r="H155" s="249">
        <f>+E155-F155</f>
        <v>0</v>
      </c>
      <c r="I155" s="248"/>
    </row>
    <row r="156" spans="1:9" s="221" customFormat="1" ht="2.25" customHeight="1">
      <c r="A156" s="202"/>
      <c r="B156" s="199"/>
      <c r="C156" s="199"/>
      <c r="D156" s="199"/>
      <c r="E156" s="199"/>
      <c r="F156" s="199"/>
      <c r="G156" s="199"/>
      <c r="H156" s="200"/>
      <c r="I156" s="199"/>
    </row>
    <row r="157" spans="1:9" s="221" customFormat="1" ht="9" customHeight="1">
      <c r="A157" s="258" t="s">
        <v>337</v>
      </c>
      <c r="B157" s="199"/>
      <c r="C157" s="250">
        <f>SUM(C158:C165)</f>
        <v>0</v>
      </c>
      <c r="D157" s="250">
        <f>SUM(D158:D165)</f>
        <v>0</v>
      </c>
      <c r="E157" s="250">
        <f>SUM(E158:E165)</f>
        <v>0</v>
      </c>
      <c r="F157" s="250">
        <f>SUM(F158:F165)</f>
        <v>0</v>
      </c>
      <c r="G157" s="250">
        <f>SUM(G158:G165)</f>
        <v>0</v>
      </c>
      <c r="H157" s="249">
        <f>SUM(H158:H165)</f>
        <v>0</v>
      </c>
      <c r="I157" s="248">
        <f>SUM(I158:I165)</f>
        <v>0</v>
      </c>
    </row>
    <row r="158" spans="1:9" s="221" customFormat="1" ht="9" customHeight="1">
      <c r="A158" s="252" t="s">
        <v>336</v>
      </c>
      <c r="B158" s="199"/>
      <c r="C158" s="250">
        <v>0</v>
      </c>
      <c r="D158" s="250">
        <v>0</v>
      </c>
      <c r="E158" s="250">
        <f>SUM(C158:D158)</f>
        <v>0</v>
      </c>
      <c r="F158" s="250">
        <v>0</v>
      </c>
      <c r="G158" s="250">
        <v>0</v>
      </c>
      <c r="H158" s="249">
        <f>+E158-F158</f>
        <v>0</v>
      </c>
      <c r="I158" s="248"/>
    </row>
    <row r="159" spans="1:9" s="221" customFormat="1" ht="9" customHeight="1">
      <c r="A159" s="252" t="s">
        <v>335</v>
      </c>
      <c r="B159" s="199"/>
      <c r="C159" s="250">
        <v>0</v>
      </c>
      <c r="D159" s="250">
        <v>0</v>
      </c>
      <c r="E159" s="250">
        <f>SUM(C159:D159)</f>
        <v>0</v>
      </c>
      <c r="F159" s="250">
        <v>0</v>
      </c>
      <c r="G159" s="250">
        <v>0</v>
      </c>
      <c r="H159" s="249">
        <f>+E159-F159</f>
        <v>0</v>
      </c>
      <c r="I159" s="248"/>
    </row>
    <row r="160" spans="1:9" s="221" customFormat="1" ht="9" customHeight="1">
      <c r="A160" s="252" t="s">
        <v>334</v>
      </c>
      <c r="B160" s="199"/>
      <c r="C160" s="250">
        <v>0</v>
      </c>
      <c r="D160" s="250">
        <v>0</v>
      </c>
      <c r="E160" s="250">
        <f>SUM(C160:D160)</f>
        <v>0</v>
      </c>
      <c r="F160" s="250">
        <v>0</v>
      </c>
      <c r="G160" s="250">
        <v>0</v>
      </c>
      <c r="H160" s="249">
        <f>+E160-F160</f>
        <v>0</v>
      </c>
      <c r="I160" s="248"/>
    </row>
    <row r="161" spans="1:9" s="221" customFormat="1" ht="9" customHeight="1">
      <c r="A161" s="252" t="s">
        <v>333</v>
      </c>
      <c r="B161" s="199"/>
      <c r="C161" s="250">
        <v>0</v>
      </c>
      <c r="D161" s="250">
        <v>0</v>
      </c>
      <c r="E161" s="250">
        <f>SUM(C161:D161)</f>
        <v>0</v>
      </c>
      <c r="F161" s="250">
        <v>0</v>
      </c>
      <c r="G161" s="250">
        <v>0</v>
      </c>
      <c r="H161" s="249">
        <f>+E161-F161</f>
        <v>0</v>
      </c>
      <c r="I161" s="248"/>
    </row>
    <row r="162" spans="1:9" s="221" customFormat="1" ht="9" customHeight="1">
      <c r="A162" s="257" t="s">
        <v>332</v>
      </c>
      <c r="B162" s="199"/>
      <c r="C162" s="256">
        <v>0</v>
      </c>
      <c r="D162" s="256">
        <v>0</v>
      </c>
      <c r="E162" s="256">
        <f>SUM(C162:D163)</f>
        <v>0</v>
      </c>
      <c r="F162" s="256">
        <v>0</v>
      </c>
      <c r="G162" s="256">
        <v>0</v>
      </c>
      <c r="H162" s="249">
        <f>+E162-F162</f>
        <v>0</v>
      </c>
      <c r="I162" s="248"/>
    </row>
    <row r="163" spans="1:9" s="221" customFormat="1" ht="9" customHeight="1">
      <c r="A163" s="257"/>
      <c r="B163" s="199"/>
      <c r="C163" s="256"/>
      <c r="D163" s="256"/>
      <c r="E163" s="256"/>
      <c r="F163" s="256"/>
      <c r="G163" s="256"/>
      <c r="H163" s="249">
        <f>+E163-F163</f>
        <v>0</v>
      </c>
      <c r="I163" s="248"/>
    </row>
    <row r="164" spans="1:9" s="221" customFormat="1" ht="9" customHeight="1">
      <c r="A164" s="252" t="s">
        <v>331</v>
      </c>
      <c r="B164" s="199"/>
      <c r="C164" s="250">
        <v>0</v>
      </c>
      <c r="D164" s="250">
        <v>0</v>
      </c>
      <c r="E164" s="250">
        <f>SUM(C164:D164)</f>
        <v>0</v>
      </c>
      <c r="F164" s="250">
        <v>0</v>
      </c>
      <c r="G164" s="250">
        <v>0</v>
      </c>
      <c r="H164" s="249">
        <f>+E164-F164</f>
        <v>0</v>
      </c>
      <c r="I164" s="248"/>
    </row>
    <row r="165" spans="1:9" s="221" customFormat="1" ht="9" customHeight="1">
      <c r="A165" s="252" t="s">
        <v>330</v>
      </c>
      <c r="B165" s="199"/>
      <c r="C165" s="255">
        <v>0</v>
      </c>
      <c r="D165" s="255">
        <v>0</v>
      </c>
      <c r="E165" s="255">
        <f>SUM(C165:D165)</f>
        <v>0</v>
      </c>
      <c r="F165" s="255">
        <v>0</v>
      </c>
      <c r="G165" s="255">
        <v>0</v>
      </c>
      <c r="H165" s="249">
        <f>+E165-F165</f>
        <v>0</v>
      </c>
      <c r="I165" s="248"/>
    </row>
    <row r="166" spans="1:9" s="221" customFormat="1" ht="1.5" customHeight="1">
      <c r="A166" s="202"/>
      <c r="B166" s="199"/>
      <c r="C166" s="199"/>
      <c r="D166" s="199"/>
      <c r="E166" s="199"/>
      <c r="F166" s="199"/>
      <c r="G166" s="199"/>
      <c r="H166" s="200"/>
      <c r="I166" s="199"/>
    </row>
    <row r="167" spans="1:9" s="221" customFormat="1" ht="9" customHeight="1">
      <c r="A167" s="254" t="s">
        <v>329</v>
      </c>
      <c r="B167" s="199"/>
      <c r="C167" s="250">
        <f>SUM(C168:C170)</f>
        <v>1694084933</v>
      </c>
      <c r="D167" s="250">
        <f>SUM(D168:D170)</f>
        <v>600000</v>
      </c>
      <c r="E167" s="250">
        <f>SUM(E168:E170)</f>
        <v>1694684933</v>
      </c>
      <c r="F167" s="250">
        <f>SUM(F168:F170)</f>
        <v>1474871500.65</v>
      </c>
      <c r="G167" s="250">
        <f>SUM(G168:G170)</f>
        <v>1394613720.64</v>
      </c>
      <c r="H167" s="249">
        <f>SUM(H168:H170)</f>
        <v>219813432.3499999</v>
      </c>
      <c r="I167" s="248">
        <f>SUM(I168:I170)</f>
        <v>0</v>
      </c>
    </row>
    <row r="168" spans="1:9" s="221" customFormat="1" ht="9" customHeight="1">
      <c r="A168" s="252" t="s">
        <v>328</v>
      </c>
      <c r="B168" s="199"/>
      <c r="C168" s="250">
        <v>0</v>
      </c>
      <c r="D168" s="250">
        <v>0</v>
      </c>
      <c r="E168" s="250">
        <f>SUM(C168:D168)</f>
        <v>0</v>
      </c>
      <c r="F168" s="250">
        <v>0</v>
      </c>
      <c r="G168" s="250">
        <v>0</v>
      </c>
      <c r="H168" s="249">
        <f>+E168-F168</f>
        <v>0</v>
      </c>
      <c r="I168" s="248"/>
    </row>
    <row r="169" spans="1:9" s="221" customFormat="1" ht="9" customHeight="1">
      <c r="A169" s="252" t="s">
        <v>327</v>
      </c>
      <c r="B169" s="199"/>
      <c r="C169" s="250">
        <v>1694084933</v>
      </c>
      <c r="D169" s="250">
        <v>0</v>
      </c>
      <c r="E169" s="250">
        <f>SUM(C169:D169)</f>
        <v>1694084933</v>
      </c>
      <c r="F169" s="250">
        <v>1474271500.65</v>
      </c>
      <c r="G169" s="250">
        <v>1394013720.64</v>
      </c>
      <c r="H169" s="249">
        <f>+E169-F169</f>
        <v>219813432.3499999</v>
      </c>
      <c r="I169" s="248"/>
    </row>
    <row r="170" spans="1:9" s="221" customFormat="1" ht="9" customHeight="1">
      <c r="A170" s="252" t="s">
        <v>326</v>
      </c>
      <c r="B170" s="199"/>
      <c r="C170" s="250">
        <v>0</v>
      </c>
      <c r="D170" s="250">
        <v>600000</v>
      </c>
      <c r="E170" s="250">
        <f>SUM(C170:D170)</f>
        <v>600000</v>
      </c>
      <c r="F170" s="250">
        <v>600000</v>
      </c>
      <c r="G170" s="250">
        <v>600000</v>
      </c>
      <c r="H170" s="249">
        <f>+E170-F170</f>
        <v>0</v>
      </c>
      <c r="I170" s="248"/>
    </row>
    <row r="171" spans="1:9" s="221" customFormat="1" ht="1.5" customHeight="1">
      <c r="A171" s="202"/>
      <c r="B171" s="199"/>
      <c r="C171" s="199"/>
      <c r="D171" s="199"/>
      <c r="E171" s="199"/>
      <c r="F171" s="199"/>
      <c r="G171" s="199"/>
      <c r="H171" s="200"/>
      <c r="I171" s="199"/>
    </row>
    <row r="172" spans="1:9" s="221" customFormat="1" ht="9" customHeight="1">
      <c r="A172" s="254" t="s">
        <v>325</v>
      </c>
      <c r="B172" s="199"/>
      <c r="C172" s="250">
        <f>SUM(C173:C179)</f>
        <v>79845946</v>
      </c>
      <c r="D172" s="250">
        <f>SUM(D173:D179)</f>
        <v>0</v>
      </c>
      <c r="E172" s="250">
        <f>SUM(E173:E179)</f>
        <v>79845946</v>
      </c>
      <c r="F172" s="250">
        <f>SUM(F173:F179)</f>
        <v>46259256.95</v>
      </c>
      <c r="G172" s="250">
        <f>SUM(G173:G179)</f>
        <v>41929627.31</v>
      </c>
      <c r="H172" s="253">
        <f>SUM(H173:H179)</f>
        <v>33586689.05</v>
      </c>
      <c r="I172" s="248">
        <f>SUM(I173:I179)</f>
        <v>0</v>
      </c>
    </row>
    <row r="173" spans="1:9" s="221" customFormat="1" ht="9" customHeight="1">
      <c r="A173" s="252" t="s">
        <v>324</v>
      </c>
      <c r="B173" s="199"/>
      <c r="C173" s="251">
        <v>49985355</v>
      </c>
      <c r="D173" s="250">
        <v>0</v>
      </c>
      <c r="E173" s="250">
        <f>SUM(C173:D173)</f>
        <v>49985355</v>
      </c>
      <c r="F173" s="250">
        <v>36437624.45</v>
      </c>
      <c r="G173" s="250">
        <v>32107994.81</v>
      </c>
      <c r="H173" s="249">
        <f>+E173-F173</f>
        <v>13547730.549999997</v>
      </c>
      <c r="I173" s="248"/>
    </row>
    <row r="174" spans="1:9" s="221" customFormat="1" ht="9" customHeight="1">
      <c r="A174" s="252" t="s">
        <v>323</v>
      </c>
      <c r="B174" s="199"/>
      <c r="C174" s="251">
        <v>29860591</v>
      </c>
      <c r="D174" s="250">
        <v>0</v>
      </c>
      <c r="E174" s="250">
        <f>SUM(C174:D174)</f>
        <v>29860591</v>
      </c>
      <c r="F174" s="250">
        <v>9821632.5</v>
      </c>
      <c r="G174" s="250">
        <v>9821632.5</v>
      </c>
      <c r="H174" s="249">
        <f>+E174-F174</f>
        <v>20038958.5</v>
      </c>
      <c r="I174" s="248"/>
    </row>
    <row r="175" spans="1:9" s="221" customFormat="1" ht="9" customHeight="1">
      <c r="A175" s="252" t="s">
        <v>322</v>
      </c>
      <c r="B175" s="199"/>
      <c r="C175" s="251">
        <v>0</v>
      </c>
      <c r="D175" s="250">
        <v>0</v>
      </c>
      <c r="E175" s="250">
        <f>SUM(C175:D175)</f>
        <v>0</v>
      </c>
      <c r="F175" s="250">
        <v>0</v>
      </c>
      <c r="G175" s="250">
        <v>0</v>
      </c>
      <c r="H175" s="249">
        <f>+E175-F175</f>
        <v>0</v>
      </c>
      <c r="I175" s="248"/>
    </row>
    <row r="176" spans="1:9" s="221" customFormat="1" ht="9" customHeight="1">
      <c r="A176" s="252" t="s">
        <v>321</v>
      </c>
      <c r="B176" s="199"/>
      <c r="C176" s="251">
        <v>0</v>
      </c>
      <c r="D176" s="250">
        <v>0</v>
      </c>
      <c r="E176" s="250">
        <f>SUM(C176:D176)</f>
        <v>0</v>
      </c>
      <c r="F176" s="250">
        <v>0</v>
      </c>
      <c r="G176" s="250">
        <v>0</v>
      </c>
      <c r="H176" s="249">
        <f>+E176-F176</f>
        <v>0</v>
      </c>
      <c r="I176" s="248"/>
    </row>
    <row r="177" spans="1:9" s="221" customFormat="1" ht="9" customHeight="1">
      <c r="A177" s="252" t="s">
        <v>320</v>
      </c>
      <c r="B177" s="199"/>
      <c r="C177" s="251">
        <v>0</v>
      </c>
      <c r="D177" s="250">
        <v>0</v>
      </c>
      <c r="E177" s="250">
        <f>SUM(C177:D177)</f>
        <v>0</v>
      </c>
      <c r="F177" s="250">
        <v>0</v>
      </c>
      <c r="G177" s="250">
        <v>0</v>
      </c>
      <c r="H177" s="249">
        <f>+E177-F177</f>
        <v>0</v>
      </c>
      <c r="I177" s="248"/>
    </row>
    <row r="178" spans="1:9" s="221" customFormat="1" ht="9" customHeight="1">
      <c r="A178" s="252" t="s">
        <v>319</v>
      </c>
      <c r="B178" s="199"/>
      <c r="C178" s="251">
        <v>0</v>
      </c>
      <c r="D178" s="250">
        <v>0</v>
      </c>
      <c r="E178" s="250">
        <f>SUM(C178:D178)</f>
        <v>0</v>
      </c>
      <c r="F178" s="250">
        <v>0</v>
      </c>
      <c r="G178" s="250">
        <v>0</v>
      </c>
      <c r="H178" s="249">
        <f>+E178-F178</f>
        <v>0</v>
      </c>
      <c r="I178" s="248"/>
    </row>
    <row r="179" spans="1:9" s="221" customFormat="1" ht="9" customHeight="1">
      <c r="A179" s="252" t="s">
        <v>318</v>
      </c>
      <c r="B179" s="199"/>
      <c r="C179" s="251">
        <v>0</v>
      </c>
      <c r="D179" s="250">
        <v>0</v>
      </c>
      <c r="E179" s="250">
        <f>SUM(C179:D179)</f>
        <v>0</v>
      </c>
      <c r="F179" s="250">
        <v>0</v>
      </c>
      <c r="G179" s="250">
        <v>0</v>
      </c>
      <c r="H179" s="249">
        <f>+E179-F179</f>
        <v>0</v>
      </c>
      <c r="I179" s="248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247" t="s">
        <v>317</v>
      </c>
      <c r="B182" s="4"/>
      <c r="C182" s="246">
        <f>+C10+C96</f>
        <v>23542398165.82</v>
      </c>
      <c r="D182" s="246">
        <f>+D10+D96</f>
        <v>1044044812.07</v>
      </c>
      <c r="E182" s="246">
        <f>+E10+E96</f>
        <v>24586442977.89</v>
      </c>
      <c r="F182" s="246">
        <f>+F10+F96</f>
        <v>18150194219.769997</v>
      </c>
      <c r="G182" s="246">
        <f>+G10+G96</f>
        <v>18015151637.17</v>
      </c>
      <c r="H182" s="245">
        <f>+H10+H96</f>
        <v>6436248758.120001</v>
      </c>
      <c r="I182" s="244">
        <f>+I10+I96</f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77:I77"/>
    <mergeCell ref="H163:I163"/>
    <mergeCell ref="D7:D8"/>
    <mergeCell ref="H10:I10"/>
    <mergeCell ref="H12:I12"/>
    <mergeCell ref="A1:I5"/>
    <mergeCell ref="H13:I13"/>
    <mergeCell ref="H14:I14"/>
    <mergeCell ref="A6:B8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51:I51"/>
    <mergeCell ref="H39:I39"/>
    <mergeCell ref="H40:I40"/>
    <mergeCell ref="H41:I41"/>
    <mergeCell ref="H43:I44"/>
    <mergeCell ref="A43:A44"/>
    <mergeCell ref="H45:I45"/>
    <mergeCell ref="H52:I52"/>
    <mergeCell ref="H53:I53"/>
    <mergeCell ref="H55:I55"/>
    <mergeCell ref="C43:C44"/>
    <mergeCell ref="D43:D44"/>
    <mergeCell ref="E43:E44"/>
    <mergeCell ref="F43:F44"/>
    <mergeCell ref="G43:G44"/>
    <mergeCell ref="H56:I56"/>
    <mergeCell ref="H57:I57"/>
    <mergeCell ref="H46:I46"/>
    <mergeCell ref="H47:I47"/>
    <mergeCell ref="H48:I48"/>
    <mergeCell ref="H49:I49"/>
    <mergeCell ref="H50:I50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E76:E77"/>
    <mergeCell ref="F76:F77"/>
    <mergeCell ref="G76:G77"/>
    <mergeCell ref="H76:I76"/>
    <mergeCell ref="C76:C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H131:I131"/>
    <mergeCell ref="H132:I132"/>
    <mergeCell ref="H133:I133"/>
    <mergeCell ref="G162:G163"/>
    <mergeCell ref="H134:I134"/>
    <mergeCell ref="H135:I135"/>
    <mergeCell ref="H136:I136"/>
    <mergeCell ref="H137:I137"/>
    <mergeCell ref="H138:I138"/>
    <mergeCell ref="H139:I139"/>
    <mergeCell ref="H152:I152"/>
    <mergeCell ref="H141:I141"/>
    <mergeCell ref="H142:I142"/>
    <mergeCell ref="H143:I143"/>
    <mergeCell ref="H144:I144"/>
    <mergeCell ref="H145:I145"/>
    <mergeCell ref="H140:I140"/>
    <mergeCell ref="H153:I153"/>
    <mergeCell ref="H154:I154"/>
    <mergeCell ref="H155:I155"/>
    <mergeCell ref="H157:I157"/>
    <mergeCell ref="H158:I158"/>
    <mergeCell ref="H146:I146"/>
    <mergeCell ref="H147:I147"/>
    <mergeCell ref="H148:I148"/>
    <mergeCell ref="H149:I149"/>
    <mergeCell ref="H150:I150"/>
    <mergeCell ref="A162:A163"/>
    <mergeCell ref="H164:I164"/>
    <mergeCell ref="C162:C163"/>
    <mergeCell ref="D162:D163"/>
    <mergeCell ref="E162:E163"/>
    <mergeCell ref="F162:F163"/>
    <mergeCell ref="H162:I162"/>
    <mergeCell ref="H129:I130"/>
    <mergeCell ref="H165:I165"/>
    <mergeCell ref="H167:I167"/>
    <mergeCell ref="H168:I168"/>
    <mergeCell ref="H169:I169"/>
    <mergeCell ref="H172:I172"/>
    <mergeCell ref="H159:I159"/>
    <mergeCell ref="H160:I160"/>
    <mergeCell ref="H161:I161"/>
    <mergeCell ref="H170:I170"/>
    <mergeCell ref="H182:I182"/>
    <mergeCell ref="C6:G6"/>
    <mergeCell ref="H6:I8"/>
    <mergeCell ref="C7:C8"/>
    <mergeCell ref="E7:E8"/>
    <mergeCell ref="F7:F8"/>
    <mergeCell ref="G7:G8"/>
    <mergeCell ref="H178:I178"/>
    <mergeCell ref="D76:D77"/>
    <mergeCell ref="H173:I173"/>
    <mergeCell ref="C129:C130"/>
    <mergeCell ref="D129:D130"/>
    <mergeCell ref="E129:E130"/>
    <mergeCell ref="F129:F130"/>
    <mergeCell ref="G129:G130"/>
    <mergeCell ref="H179:I179"/>
    <mergeCell ref="H174:I174"/>
    <mergeCell ref="H175:I175"/>
    <mergeCell ref="H176:I176"/>
    <mergeCell ref="H177:I177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398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7.2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70"/>
      <c r="C6" s="267" t="s">
        <v>396</v>
      </c>
      <c r="D6" s="267"/>
      <c r="E6" s="267"/>
      <c r="F6" s="267"/>
      <c r="G6" s="267"/>
      <c r="H6" s="266" t="s">
        <v>395</v>
      </c>
      <c r="I6" s="266"/>
    </row>
    <row r="7" spans="1:9" ht="12.75">
      <c r="A7" s="214"/>
      <c r="B7" s="269"/>
      <c r="C7" s="213" t="s">
        <v>394</v>
      </c>
      <c r="D7" s="267" t="s">
        <v>393</v>
      </c>
      <c r="E7" s="213" t="s">
        <v>392</v>
      </c>
      <c r="F7" s="213" t="s">
        <v>211</v>
      </c>
      <c r="G7" s="213" t="s">
        <v>228</v>
      </c>
      <c r="H7" s="266"/>
      <c r="I7" s="266"/>
    </row>
    <row r="8" spans="1:9" ht="12.75">
      <c r="A8" s="217"/>
      <c r="B8" s="268"/>
      <c r="C8" s="218"/>
      <c r="D8" s="267"/>
      <c r="E8" s="218"/>
      <c r="F8" s="218"/>
      <c r="G8" s="218"/>
      <c r="H8" s="266"/>
      <c r="I8" s="266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75" t="s">
        <v>399</v>
      </c>
      <c r="B10" s="4"/>
      <c r="C10" s="76">
        <f aca="true" t="shared" si="0" ref="C10:I10">+C11+C13+C30+C31+C32</f>
        <v>10359958046.82</v>
      </c>
      <c r="D10" s="76">
        <f t="shared" si="0"/>
        <v>353565709.88</v>
      </c>
      <c r="E10" s="76">
        <f t="shared" si="0"/>
        <v>10713523756.7</v>
      </c>
      <c r="F10" s="76">
        <f t="shared" si="0"/>
        <v>7547301468.460001</v>
      </c>
      <c r="G10" s="76">
        <f t="shared" si="0"/>
        <v>7495599449.470001</v>
      </c>
      <c r="H10" s="280">
        <f t="shared" si="0"/>
        <v>3166222288.24</v>
      </c>
      <c r="I10" s="281">
        <f t="shared" si="0"/>
        <v>0</v>
      </c>
    </row>
    <row r="11" spans="1:9" ht="9" customHeight="1">
      <c r="A11" s="79" t="s">
        <v>400</v>
      </c>
      <c r="B11" s="4"/>
      <c r="C11" s="80">
        <v>374281983.31</v>
      </c>
      <c r="D11" s="80">
        <v>0</v>
      </c>
      <c r="E11" s="80">
        <f>SUM(C11:D11)</f>
        <v>374281983.31</v>
      </c>
      <c r="F11" s="80">
        <v>273978539.91</v>
      </c>
      <c r="G11" s="80">
        <v>273978539.91</v>
      </c>
      <c r="H11" s="282">
        <f>+E11-F11</f>
        <v>100303443.39999998</v>
      </c>
      <c r="I11" s="283"/>
    </row>
    <row r="12" spans="1:9" ht="2.25" customHeight="1">
      <c r="A12" s="239"/>
      <c r="B12" s="4"/>
      <c r="C12" s="4"/>
      <c r="D12" s="4"/>
      <c r="E12" s="4"/>
      <c r="F12" s="4"/>
      <c r="G12" s="4"/>
      <c r="H12" s="282">
        <f aca="true" t="shared" si="1" ref="H12:H30">+E12-F12</f>
        <v>0</v>
      </c>
      <c r="I12" s="283"/>
    </row>
    <row r="13" spans="1:9" s="221" customFormat="1" ht="9" customHeight="1">
      <c r="A13" s="79" t="s">
        <v>401</v>
      </c>
      <c r="B13" s="199"/>
      <c r="C13" s="80">
        <f>SUM(C14:C29)</f>
        <v>6014437790.240001</v>
      </c>
      <c r="D13" s="80">
        <f>SUM(D14:D29)</f>
        <v>339990033.7</v>
      </c>
      <c r="E13" s="80">
        <f>SUM(E14:E29)</f>
        <v>6354427823.940001</v>
      </c>
      <c r="F13" s="80">
        <f>SUM(F14:F29)</f>
        <v>4135147096.6500006</v>
      </c>
      <c r="G13" s="80">
        <f>SUM(G14:G29)</f>
        <v>4087917709.9400005</v>
      </c>
      <c r="H13" s="282">
        <f>+E13-F13</f>
        <v>2219280727.29</v>
      </c>
      <c r="I13" s="283"/>
    </row>
    <row r="14" spans="1:9" ht="9" customHeight="1">
      <c r="A14" s="284" t="s">
        <v>402</v>
      </c>
      <c r="B14" s="4"/>
      <c r="C14" s="80">
        <v>79926862.88</v>
      </c>
      <c r="D14" s="80">
        <v>8040000</v>
      </c>
      <c r="E14" s="80">
        <f>SUM(C14:D14)</f>
        <v>87966862.88</v>
      </c>
      <c r="F14" s="80">
        <v>58512505.13</v>
      </c>
      <c r="G14" s="80">
        <v>58054165.19</v>
      </c>
      <c r="H14" s="282">
        <f t="shared" si="1"/>
        <v>29454357.749999993</v>
      </c>
      <c r="I14" s="283"/>
    </row>
    <row r="15" spans="1:9" ht="9" customHeight="1">
      <c r="A15" s="284" t="s">
        <v>403</v>
      </c>
      <c r="B15" s="4"/>
      <c r="C15" s="80">
        <v>251759661.06</v>
      </c>
      <c r="D15" s="80">
        <v>8393500</v>
      </c>
      <c r="E15" s="80">
        <f aca="true" t="shared" si="2" ref="E15:E32">SUM(C15:D15)</f>
        <v>260153161.06</v>
      </c>
      <c r="F15" s="80">
        <v>147764129.26</v>
      </c>
      <c r="G15" s="80">
        <v>142228915.92</v>
      </c>
      <c r="H15" s="282">
        <f>+E15-F15</f>
        <v>112389031.80000001</v>
      </c>
      <c r="I15" s="283"/>
    </row>
    <row r="16" spans="1:9" ht="9" customHeight="1">
      <c r="A16" s="284" t="s">
        <v>404</v>
      </c>
      <c r="B16" s="4"/>
      <c r="C16" s="80">
        <v>25427151.18</v>
      </c>
      <c r="D16" s="80">
        <v>8982.58</v>
      </c>
      <c r="E16" s="80">
        <f t="shared" si="2"/>
        <v>25436133.759999998</v>
      </c>
      <c r="F16" s="80">
        <v>11565993.35</v>
      </c>
      <c r="G16" s="80">
        <v>11466351.67</v>
      </c>
      <c r="H16" s="282">
        <f t="shared" si="1"/>
        <v>13870140.409999998</v>
      </c>
      <c r="I16" s="283"/>
    </row>
    <row r="17" spans="1:9" ht="9" customHeight="1">
      <c r="A17" s="284" t="s">
        <v>405</v>
      </c>
      <c r="B17" s="4"/>
      <c r="C17" s="80">
        <v>673847966.37</v>
      </c>
      <c r="D17" s="80">
        <v>22562562.24</v>
      </c>
      <c r="E17" s="80">
        <f t="shared" si="2"/>
        <v>696410528.61</v>
      </c>
      <c r="F17" s="80">
        <v>410383478.23</v>
      </c>
      <c r="G17" s="80">
        <v>409792425.74</v>
      </c>
      <c r="H17" s="282">
        <f t="shared" si="1"/>
        <v>286027050.38</v>
      </c>
      <c r="I17" s="283"/>
    </row>
    <row r="18" spans="1:9" ht="9" customHeight="1">
      <c r="A18" s="284" t="s">
        <v>406</v>
      </c>
      <c r="B18" s="4"/>
      <c r="C18" s="80">
        <v>108967192.78</v>
      </c>
      <c r="D18" s="80">
        <v>93408038.18</v>
      </c>
      <c r="E18" s="80">
        <f t="shared" si="2"/>
        <v>202375230.96</v>
      </c>
      <c r="F18" s="80">
        <v>94021173.28</v>
      </c>
      <c r="G18" s="80">
        <v>93000254.28</v>
      </c>
      <c r="H18" s="282">
        <f t="shared" si="1"/>
        <v>108354057.68</v>
      </c>
      <c r="I18" s="283"/>
    </row>
    <row r="19" spans="1:9" ht="9" customHeight="1">
      <c r="A19" s="284" t="s">
        <v>407</v>
      </c>
      <c r="B19" s="4"/>
      <c r="C19" s="80">
        <v>888141439.25</v>
      </c>
      <c r="D19" s="80">
        <v>3467043.84</v>
      </c>
      <c r="E19" s="80">
        <f t="shared" si="2"/>
        <v>891608483.09</v>
      </c>
      <c r="F19" s="80">
        <v>453823106.92</v>
      </c>
      <c r="G19" s="80">
        <v>454832662.52</v>
      </c>
      <c r="H19" s="282">
        <f t="shared" si="1"/>
        <v>437785376.17</v>
      </c>
      <c r="I19" s="283"/>
    </row>
    <row r="20" spans="1:9" ht="9" customHeight="1">
      <c r="A20" s="284" t="s">
        <v>408</v>
      </c>
      <c r="B20" s="4"/>
      <c r="C20" s="80">
        <v>55397605.93</v>
      </c>
      <c r="D20" s="80">
        <v>8290000</v>
      </c>
      <c r="E20" s="80">
        <f t="shared" si="2"/>
        <v>63687605.93</v>
      </c>
      <c r="F20" s="80">
        <v>38037836.26</v>
      </c>
      <c r="G20" s="80">
        <v>37987252.9</v>
      </c>
      <c r="H20" s="282">
        <f t="shared" si="1"/>
        <v>25649769.67</v>
      </c>
      <c r="I20" s="283"/>
    </row>
    <row r="21" spans="1:9" ht="9" customHeight="1">
      <c r="A21" s="284" t="s">
        <v>409</v>
      </c>
      <c r="B21" s="4"/>
      <c r="C21" s="80">
        <v>59480337.25</v>
      </c>
      <c r="D21" s="80">
        <v>0</v>
      </c>
      <c r="E21" s="80">
        <f t="shared" si="2"/>
        <v>59480337.25</v>
      </c>
      <c r="F21" s="80">
        <v>27738768.18</v>
      </c>
      <c r="G21" s="80">
        <v>27724848.18</v>
      </c>
      <c r="H21" s="282">
        <f t="shared" si="1"/>
        <v>31741569.07</v>
      </c>
      <c r="I21" s="283"/>
    </row>
    <row r="22" spans="1:9" ht="9" customHeight="1">
      <c r="A22" s="284" t="s">
        <v>410</v>
      </c>
      <c r="B22" s="4"/>
      <c r="C22" s="80">
        <v>126253513.54</v>
      </c>
      <c r="D22" s="80">
        <v>-675000</v>
      </c>
      <c r="E22" s="80">
        <f t="shared" si="2"/>
        <v>125578513.54</v>
      </c>
      <c r="F22" s="80">
        <v>66085154.82</v>
      </c>
      <c r="G22" s="80">
        <v>66033074.79</v>
      </c>
      <c r="H22" s="282">
        <f t="shared" si="1"/>
        <v>59493358.720000006</v>
      </c>
      <c r="I22" s="283"/>
    </row>
    <row r="23" spans="1:9" ht="9" customHeight="1">
      <c r="A23" s="284" t="s">
        <v>411</v>
      </c>
      <c r="B23" s="4"/>
      <c r="C23" s="80">
        <v>124666971.36</v>
      </c>
      <c r="D23" s="80">
        <v>-3425000</v>
      </c>
      <c r="E23" s="80">
        <f t="shared" si="2"/>
        <v>121241971.36</v>
      </c>
      <c r="F23" s="80">
        <v>47564638.66</v>
      </c>
      <c r="G23" s="80">
        <v>47166480.9</v>
      </c>
      <c r="H23" s="282">
        <f t="shared" si="1"/>
        <v>73677332.7</v>
      </c>
      <c r="I23" s="283"/>
    </row>
    <row r="24" spans="1:9" ht="9" customHeight="1">
      <c r="A24" s="284" t="s">
        <v>412</v>
      </c>
      <c r="B24" s="4"/>
      <c r="C24" s="80">
        <v>443767411.59</v>
      </c>
      <c r="D24" s="80">
        <v>35182213.51</v>
      </c>
      <c r="E24" s="80">
        <f t="shared" si="2"/>
        <v>478949625.09999996</v>
      </c>
      <c r="F24" s="80">
        <v>243421451.41</v>
      </c>
      <c r="G24" s="80">
        <v>243215510.36</v>
      </c>
      <c r="H24" s="282">
        <f t="shared" si="1"/>
        <v>235528173.68999997</v>
      </c>
      <c r="I24" s="283"/>
    </row>
    <row r="25" spans="1:9" ht="9" customHeight="1">
      <c r="A25" s="284" t="s">
        <v>413</v>
      </c>
      <c r="B25" s="4"/>
      <c r="C25" s="80">
        <v>790529908.55</v>
      </c>
      <c r="D25" s="80">
        <v>810000</v>
      </c>
      <c r="E25" s="80">
        <f t="shared" si="2"/>
        <v>791339908.55</v>
      </c>
      <c r="F25" s="80">
        <v>571024991.87</v>
      </c>
      <c r="G25" s="80">
        <v>570317856.17</v>
      </c>
      <c r="H25" s="282">
        <f t="shared" si="1"/>
        <v>220314916.67999995</v>
      </c>
      <c r="I25" s="283"/>
    </row>
    <row r="26" spans="1:9" ht="9" customHeight="1">
      <c r="A26" s="284" t="s">
        <v>414</v>
      </c>
      <c r="B26" s="4"/>
      <c r="C26" s="80">
        <v>111630974.98</v>
      </c>
      <c r="D26" s="80">
        <v>0</v>
      </c>
      <c r="E26" s="80">
        <f>SUM(C26:D26)</f>
        <v>111630974.98</v>
      </c>
      <c r="F26" s="80">
        <v>73521105.26</v>
      </c>
      <c r="G26" s="80">
        <v>73404442.63</v>
      </c>
      <c r="H26" s="282">
        <f>+E26-F26</f>
        <v>38109869.72</v>
      </c>
      <c r="I26" s="283"/>
    </row>
    <row r="27" spans="1:9" ht="9" customHeight="1">
      <c r="A27" s="284" t="s">
        <v>415</v>
      </c>
      <c r="B27" s="4"/>
      <c r="C27" s="80">
        <v>397810066.19</v>
      </c>
      <c r="D27" s="80">
        <v>48594391.15</v>
      </c>
      <c r="E27" s="80">
        <f t="shared" si="2"/>
        <v>446404457.34</v>
      </c>
      <c r="F27" s="80">
        <v>414816654.86</v>
      </c>
      <c r="G27" s="80">
        <v>414781939.54</v>
      </c>
      <c r="H27" s="282">
        <f t="shared" si="1"/>
        <v>31587802.47999996</v>
      </c>
      <c r="I27" s="283"/>
    </row>
    <row r="28" spans="1:9" ht="9" customHeight="1">
      <c r="A28" s="284" t="s">
        <v>416</v>
      </c>
      <c r="B28" s="4"/>
      <c r="C28" s="80">
        <v>108698533.26</v>
      </c>
      <c r="D28" s="80">
        <v>0</v>
      </c>
      <c r="E28" s="80">
        <f t="shared" si="2"/>
        <v>108698533.26</v>
      </c>
      <c r="F28" s="80">
        <v>174927901.66</v>
      </c>
      <c r="G28" s="80">
        <v>174581747.43</v>
      </c>
      <c r="H28" s="282">
        <f t="shared" si="1"/>
        <v>-66229368.39999999</v>
      </c>
      <c r="I28" s="283"/>
    </row>
    <row r="29" spans="1:9" ht="9" customHeight="1">
      <c r="A29" s="284" t="s">
        <v>417</v>
      </c>
      <c r="B29" s="4"/>
      <c r="C29" s="80">
        <v>1768132194.07</v>
      </c>
      <c r="D29" s="80">
        <v>115333302.2</v>
      </c>
      <c r="E29" s="80">
        <f t="shared" si="2"/>
        <v>1883465496.27</v>
      </c>
      <c r="F29" s="80">
        <v>1301938207.5</v>
      </c>
      <c r="G29" s="80">
        <v>1263329781.72</v>
      </c>
      <c r="H29" s="282">
        <f t="shared" si="1"/>
        <v>581527288.77</v>
      </c>
      <c r="I29" s="283"/>
    </row>
    <row r="30" spans="1:9" ht="9" customHeight="1">
      <c r="A30" s="79" t="s">
        <v>418</v>
      </c>
      <c r="B30" s="4"/>
      <c r="C30" s="80">
        <v>486263000</v>
      </c>
      <c r="D30" s="80">
        <v>0</v>
      </c>
      <c r="E30" s="80">
        <f t="shared" si="2"/>
        <v>486263000</v>
      </c>
      <c r="F30" s="80">
        <v>430879711</v>
      </c>
      <c r="G30" s="80">
        <v>429341249.46</v>
      </c>
      <c r="H30" s="282">
        <f t="shared" si="1"/>
        <v>55383289</v>
      </c>
      <c r="I30" s="283"/>
    </row>
    <row r="31" spans="1:9" ht="9" customHeight="1">
      <c r="A31" s="79" t="s">
        <v>419</v>
      </c>
      <c r="B31" s="4"/>
      <c r="C31" s="80">
        <v>1189103527.61</v>
      </c>
      <c r="D31" s="80">
        <v>13575676.18</v>
      </c>
      <c r="E31" s="80">
        <f t="shared" si="2"/>
        <v>1202679203.79</v>
      </c>
      <c r="F31" s="80">
        <v>915298710.06</v>
      </c>
      <c r="G31" s="80">
        <v>915298710.06</v>
      </c>
      <c r="H31" s="282">
        <f>+E31-F31</f>
        <v>287380493.73</v>
      </c>
      <c r="I31" s="283"/>
    </row>
    <row r="32" spans="1:9" ht="9" customHeight="1">
      <c r="A32" s="79" t="s">
        <v>420</v>
      </c>
      <c r="B32" s="4"/>
      <c r="C32" s="80">
        <v>2295871745.66</v>
      </c>
      <c r="D32" s="80">
        <v>0</v>
      </c>
      <c r="E32" s="80">
        <f t="shared" si="2"/>
        <v>2295871745.66</v>
      </c>
      <c r="F32" s="80">
        <v>1791997410.84</v>
      </c>
      <c r="G32" s="80">
        <v>1789063240.1</v>
      </c>
      <c r="H32" s="282">
        <f>+E32-F32</f>
        <v>503874334.81999993</v>
      </c>
      <c r="I32" s="283"/>
    </row>
    <row r="33" spans="1:9" ht="2.25" customHeight="1">
      <c r="A33" s="3"/>
      <c r="B33" s="4"/>
      <c r="C33" s="4"/>
      <c r="D33" s="4"/>
      <c r="E33" s="4"/>
      <c r="F33" s="4"/>
      <c r="G33" s="4"/>
      <c r="H33" s="13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9" customHeight="1">
      <c r="A35" s="75" t="s">
        <v>421</v>
      </c>
      <c r="B35" s="4"/>
      <c r="C35" s="76">
        <f aca="true" t="shared" si="3" ref="C35:I35">SUM(C36:C52)</f>
        <v>13182440119</v>
      </c>
      <c r="D35" s="76">
        <f t="shared" si="3"/>
        <v>690479102.19</v>
      </c>
      <c r="E35" s="76">
        <f t="shared" si="3"/>
        <v>13872919221.19</v>
      </c>
      <c r="F35" s="76">
        <f t="shared" si="3"/>
        <v>10602892751.31</v>
      </c>
      <c r="G35" s="76">
        <f t="shared" si="3"/>
        <v>10519552187.7</v>
      </c>
      <c r="H35" s="280">
        <f t="shared" si="3"/>
        <v>3270026469.8799996</v>
      </c>
      <c r="I35" s="281">
        <f t="shared" si="3"/>
        <v>0</v>
      </c>
    </row>
    <row r="36" spans="1:9" ht="9" customHeight="1">
      <c r="A36" s="79" t="s">
        <v>422</v>
      </c>
      <c r="B36" s="4"/>
      <c r="C36" s="80">
        <v>3222648557</v>
      </c>
      <c r="D36" s="80">
        <v>238793005.31</v>
      </c>
      <c r="E36" s="80">
        <f>SUM(C36:D36)</f>
        <v>3461441562.31</v>
      </c>
      <c r="F36" s="80">
        <v>2995296554.47</v>
      </c>
      <c r="G36" s="80">
        <v>2915038774.46</v>
      </c>
      <c r="H36" s="282">
        <f aca="true" t="shared" si="4" ref="H36:H53">+E36-F36</f>
        <v>466145007.84000015</v>
      </c>
      <c r="I36" s="283"/>
    </row>
    <row r="37" spans="1:9" ht="9" customHeight="1">
      <c r="A37" s="79" t="s">
        <v>423</v>
      </c>
      <c r="B37" s="4"/>
      <c r="C37" s="80">
        <v>0</v>
      </c>
      <c r="D37" s="80">
        <v>0</v>
      </c>
      <c r="E37" s="80">
        <f aca="true" t="shared" si="5" ref="E37:E52">SUM(C37:D37)</f>
        <v>0</v>
      </c>
      <c r="F37" s="80">
        <v>0</v>
      </c>
      <c r="G37" s="80">
        <v>0</v>
      </c>
      <c r="H37" s="282">
        <f t="shared" si="4"/>
        <v>0</v>
      </c>
      <c r="I37" s="283"/>
    </row>
    <row r="38" spans="1:9" ht="9" customHeight="1">
      <c r="A38" s="79" t="s">
        <v>424</v>
      </c>
      <c r="B38" s="4"/>
      <c r="C38" s="80">
        <v>0</v>
      </c>
      <c r="D38" s="80">
        <v>19166331</v>
      </c>
      <c r="E38" s="80">
        <f t="shared" si="5"/>
        <v>19166331</v>
      </c>
      <c r="F38" s="80">
        <v>17788629.18</v>
      </c>
      <c r="G38" s="80">
        <v>17788629.18</v>
      </c>
      <c r="H38" s="282">
        <f t="shared" si="4"/>
        <v>1377701.8200000003</v>
      </c>
      <c r="I38" s="283"/>
    </row>
    <row r="39" spans="1:9" ht="9" customHeight="1">
      <c r="A39" s="79" t="s">
        <v>425</v>
      </c>
      <c r="B39" s="4"/>
      <c r="C39" s="80">
        <v>0</v>
      </c>
      <c r="D39" s="80">
        <v>0</v>
      </c>
      <c r="E39" s="80">
        <f t="shared" si="5"/>
        <v>0</v>
      </c>
      <c r="F39" s="80">
        <v>0</v>
      </c>
      <c r="G39" s="80">
        <v>0</v>
      </c>
      <c r="H39" s="282">
        <f t="shared" si="4"/>
        <v>0</v>
      </c>
      <c r="I39" s="283"/>
    </row>
    <row r="40" spans="1:9" ht="9" customHeight="1">
      <c r="A40" s="79" t="s">
        <v>426</v>
      </c>
      <c r="B40" s="4"/>
      <c r="C40" s="80">
        <v>398845946</v>
      </c>
      <c r="D40" s="80">
        <v>-24014073.2</v>
      </c>
      <c r="E40" s="80">
        <f t="shared" si="5"/>
        <v>374831872.8</v>
      </c>
      <c r="F40" s="80">
        <v>233455916.04</v>
      </c>
      <c r="G40" s="80">
        <v>229126286.4</v>
      </c>
      <c r="H40" s="282">
        <f t="shared" si="4"/>
        <v>141375956.76000002</v>
      </c>
      <c r="I40" s="283"/>
    </row>
    <row r="41" spans="1:9" ht="9" customHeight="1">
      <c r="A41" s="79" t="s">
        <v>427</v>
      </c>
      <c r="B41" s="4"/>
      <c r="C41" s="80">
        <v>0</v>
      </c>
      <c r="D41" s="80">
        <v>2947066.48</v>
      </c>
      <c r="E41" s="80">
        <f t="shared" si="5"/>
        <v>2947066.48</v>
      </c>
      <c r="F41" s="80">
        <v>2947053.36</v>
      </c>
      <c r="G41" s="80">
        <v>2947053.36</v>
      </c>
      <c r="H41" s="282">
        <f t="shared" si="4"/>
        <v>13.120000000111759</v>
      </c>
      <c r="I41" s="283"/>
    </row>
    <row r="42" spans="1:9" ht="9" customHeight="1">
      <c r="A42" s="79" t="s">
        <v>428</v>
      </c>
      <c r="B42" s="4"/>
      <c r="C42" s="80">
        <v>31202677</v>
      </c>
      <c r="D42" s="80">
        <v>251576505</v>
      </c>
      <c r="E42" s="80">
        <f t="shared" si="5"/>
        <v>282779182</v>
      </c>
      <c r="F42" s="80">
        <v>788692323.36</v>
      </c>
      <c r="G42" s="80">
        <v>789939169.4</v>
      </c>
      <c r="H42" s="282">
        <f t="shared" si="4"/>
        <v>-505913141.36</v>
      </c>
      <c r="I42" s="283"/>
    </row>
    <row r="43" spans="1:9" ht="9" customHeight="1">
      <c r="A43" s="79" t="s">
        <v>429</v>
      </c>
      <c r="B43" s="4"/>
      <c r="C43" s="80">
        <v>0</v>
      </c>
      <c r="D43" s="80">
        <v>0</v>
      </c>
      <c r="E43" s="80">
        <f t="shared" si="5"/>
        <v>0</v>
      </c>
      <c r="F43" s="80">
        <v>0</v>
      </c>
      <c r="G43" s="80">
        <v>0</v>
      </c>
      <c r="H43" s="282">
        <f t="shared" si="4"/>
        <v>0</v>
      </c>
      <c r="I43" s="283"/>
    </row>
    <row r="44" spans="1:9" ht="9" customHeight="1">
      <c r="A44" s="79" t="s">
        <v>430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82">
        <f t="shared" si="4"/>
        <v>0</v>
      </c>
      <c r="I44" s="283"/>
    </row>
    <row r="45" spans="1:9" ht="9" customHeight="1">
      <c r="A45" s="79" t="s">
        <v>431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82">
        <f t="shared" si="4"/>
        <v>0</v>
      </c>
      <c r="I45" s="283"/>
    </row>
    <row r="46" spans="1:9" ht="9" customHeight="1">
      <c r="A46" s="79" t="s">
        <v>432</v>
      </c>
      <c r="B46" s="4"/>
      <c r="C46" s="80">
        <v>15000000</v>
      </c>
      <c r="D46" s="80">
        <v>51964037</v>
      </c>
      <c r="E46" s="80">
        <f t="shared" si="5"/>
        <v>66964037</v>
      </c>
      <c r="F46" s="80">
        <v>19961040</v>
      </c>
      <c r="G46" s="80">
        <v>19961040</v>
      </c>
      <c r="H46" s="282">
        <f t="shared" si="4"/>
        <v>47002997</v>
      </c>
      <c r="I46" s="283"/>
    </row>
    <row r="47" spans="1:9" ht="9" customHeight="1">
      <c r="A47" s="79" t="s">
        <v>433</v>
      </c>
      <c r="B47" s="4"/>
      <c r="C47" s="80">
        <v>181072712</v>
      </c>
      <c r="D47" s="80">
        <v>243337036.97</v>
      </c>
      <c r="E47" s="80">
        <f t="shared" si="5"/>
        <v>424409748.97</v>
      </c>
      <c r="F47" s="80">
        <v>336667429.94</v>
      </c>
      <c r="G47" s="80">
        <v>336667429.94</v>
      </c>
      <c r="H47" s="282">
        <f t="shared" si="4"/>
        <v>87742319.03000003</v>
      </c>
      <c r="I47" s="283"/>
    </row>
    <row r="48" spans="1:9" ht="9" customHeight="1">
      <c r="A48" s="79" t="s">
        <v>434</v>
      </c>
      <c r="B48" s="4"/>
      <c r="C48" s="80">
        <v>2600000</v>
      </c>
      <c r="D48" s="80">
        <v>0</v>
      </c>
      <c r="E48" s="80">
        <f t="shared" si="5"/>
        <v>2600000</v>
      </c>
      <c r="F48" s="80">
        <v>466723.65</v>
      </c>
      <c r="G48" s="80">
        <v>466723.65</v>
      </c>
      <c r="H48" s="282">
        <f t="shared" si="4"/>
        <v>2133276.35</v>
      </c>
      <c r="I48" s="283"/>
    </row>
    <row r="49" spans="1:9" ht="9" customHeight="1">
      <c r="A49" s="79" t="s">
        <v>435</v>
      </c>
      <c r="B49" s="4"/>
      <c r="C49" s="80">
        <v>0</v>
      </c>
      <c r="D49" s="80">
        <v>0</v>
      </c>
      <c r="E49" s="80">
        <f>SUM(C49:D49)</f>
        <v>0</v>
      </c>
      <c r="F49" s="80">
        <v>0</v>
      </c>
      <c r="G49" s="80">
        <v>0</v>
      </c>
      <c r="H49" s="282">
        <f>+E49-F49</f>
        <v>0</v>
      </c>
      <c r="I49" s="283"/>
    </row>
    <row r="50" spans="1:9" ht="9" customHeight="1">
      <c r="A50" s="79" t="s">
        <v>436</v>
      </c>
      <c r="B50" s="4"/>
      <c r="C50" s="80">
        <v>0</v>
      </c>
      <c r="D50" s="80">
        <v>56577.21</v>
      </c>
      <c r="E50" s="80">
        <f t="shared" si="5"/>
        <v>56577.21</v>
      </c>
      <c r="F50" s="80">
        <v>15847.29</v>
      </c>
      <c r="G50" s="80">
        <v>15847.29</v>
      </c>
      <c r="H50" s="282">
        <f t="shared" si="4"/>
        <v>40729.92</v>
      </c>
      <c r="I50" s="283"/>
    </row>
    <row r="51" spans="1:9" ht="9" customHeight="1">
      <c r="A51" s="79" t="s">
        <v>437</v>
      </c>
      <c r="B51" s="4"/>
      <c r="C51" s="80">
        <v>0</v>
      </c>
      <c r="D51" s="80">
        <v>0</v>
      </c>
      <c r="E51" s="80">
        <f t="shared" si="5"/>
        <v>0</v>
      </c>
      <c r="F51" s="80">
        <v>0</v>
      </c>
      <c r="G51" s="80">
        <v>0</v>
      </c>
      <c r="H51" s="282">
        <f t="shared" si="4"/>
        <v>0</v>
      </c>
      <c r="I51" s="283"/>
    </row>
    <row r="52" spans="1:9" ht="9" customHeight="1">
      <c r="A52" s="79" t="s">
        <v>438</v>
      </c>
      <c r="B52" s="4"/>
      <c r="C52" s="80">
        <v>9331070227</v>
      </c>
      <c r="D52" s="80">
        <v>-93347383.58</v>
      </c>
      <c r="E52" s="80">
        <f t="shared" si="5"/>
        <v>9237722843.42</v>
      </c>
      <c r="F52" s="80">
        <v>6207601234.02</v>
      </c>
      <c r="G52" s="80">
        <v>6207601234.02</v>
      </c>
      <c r="H52" s="282">
        <f t="shared" si="4"/>
        <v>3030121609.3999996</v>
      </c>
      <c r="I52" s="283"/>
    </row>
    <row r="53" spans="1:9" ht="2.25" customHeight="1">
      <c r="A53" s="3"/>
      <c r="B53" s="4"/>
      <c r="C53" s="4">
        <v>9331070227</v>
      </c>
      <c r="D53" s="4"/>
      <c r="E53" s="4"/>
      <c r="F53" s="4"/>
      <c r="G53" s="4"/>
      <c r="H53" s="282">
        <f t="shared" si="4"/>
        <v>0</v>
      </c>
      <c r="I53" s="283"/>
    </row>
    <row r="54" spans="1:9" ht="2.25" customHeight="1">
      <c r="A54" s="3"/>
      <c r="B54" s="4"/>
      <c r="C54" s="4"/>
      <c r="D54" s="4"/>
      <c r="E54" s="4"/>
      <c r="F54" s="4"/>
      <c r="G54" s="4"/>
      <c r="H54" s="13"/>
      <c r="I54" s="4"/>
    </row>
    <row r="55" spans="1:9" ht="9" customHeight="1">
      <c r="A55" s="75" t="s">
        <v>317</v>
      </c>
      <c r="B55" s="4"/>
      <c r="C55" s="76">
        <f aca="true" t="shared" si="6" ref="C55:I55">+C10+C35</f>
        <v>23542398165.82</v>
      </c>
      <c r="D55" s="76">
        <f t="shared" si="6"/>
        <v>1044044812.07</v>
      </c>
      <c r="E55" s="76">
        <f t="shared" si="6"/>
        <v>24586442977.89</v>
      </c>
      <c r="F55" s="76">
        <f t="shared" si="6"/>
        <v>18150194219.77</v>
      </c>
      <c r="G55" s="76">
        <f t="shared" si="6"/>
        <v>18015151637.170002</v>
      </c>
      <c r="H55" s="280">
        <f t="shared" si="6"/>
        <v>6436248758.119999</v>
      </c>
      <c r="I55" s="281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H55:I55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439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5.7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70"/>
      <c r="C6" s="267" t="s">
        <v>396</v>
      </c>
      <c r="D6" s="267"/>
      <c r="E6" s="267"/>
      <c r="F6" s="267"/>
      <c r="G6" s="267"/>
      <c r="H6" s="266" t="s">
        <v>395</v>
      </c>
      <c r="I6" s="266"/>
    </row>
    <row r="7" spans="1:9" ht="12.75">
      <c r="A7" s="214"/>
      <c r="B7" s="269"/>
      <c r="C7" s="213" t="s">
        <v>394</v>
      </c>
      <c r="D7" s="267" t="s">
        <v>393</v>
      </c>
      <c r="E7" s="213" t="s">
        <v>392</v>
      </c>
      <c r="F7" s="213" t="s">
        <v>211</v>
      </c>
      <c r="G7" s="213" t="s">
        <v>228</v>
      </c>
      <c r="H7" s="266"/>
      <c r="I7" s="266"/>
    </row>
    <row r="8" spans="1:9" ht="12.75">
      <c r="A8" s="217"/>
      <c r="B8" s="268"/>
      <c r="C8" s="218"/>
      <c r="D8" s="267"/>
      <c r="E8" s="218"/>
      <c r="F8" s="218"/>
      <c r="G8" s="218"/>
      <c r="H8" s="266"/>
      <c r="I8" s="266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75" t="s">
        <v>440</v>
      </c>
      <c r="B11" s="4"/>
      <c r="C11" s="76">
        <f>+C13+C23+C32+C43</f>
        <v>10359958046.82</v>
      </c>
      <c r="D11" s="76">
        <f aca="true" t="shared" si="0" ref="D11:I11">+D13+D23+D32+D43</f>
        <v>353565709.88</v>
      </c>
      <c r="E11" s="76">
        <f>+E13+E23+E32+E43</f>
        <v>10713523756.699999</v>
      </c>
      <c r="F11" s="76">
        <f t="shared" si="0"/>
        <v>7547301468.459999</v>
      </c>
      <c r="G11" s="76">
        <f t="shared" si="0"/>
        <v>7495599449.469999</v>
      </c>
      <c r="H11" s="280">
        <f t="shared" si="0"/>
        <v>3166222288.24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221" customFormat="1" ht="9" customHeight="1">
      <c r="A13" s="75" t="s">
        <v>441</v>
      </c>
      <c r="B13" s="84"/>
      <c r="C13" s="76">
        <f aca="true" t="shared" si="1" ref="C13:I13">SUM(C14:C21)</f>
        <v>4404032218.16</v>
      </c>
      <c r="D13" s="76">
        <f t="shared" si="1"/>
        <v>130816778.82000002</v>
      </c>
      <c r="E13" s="76">
        <f t="shared" si="1"/>
        <v>4534848996.98</v>
      </c>
      <c r="F13" s="76">
        <f t="shared" si="1"/>
        <v>3163420661.4399996</v>
      </c>
      <c r="G13" s="76">
        <f t="shared" si="1"/>
        <v>3131094179.1299996</v>
      </c>
      <c r="H13" s="280">
        <f t="shared" si="1"/>
        <v>1371428335.5400002</v>
      </c>
      <c r="I13" s="281">
        <f t="shared" si="1"/>
        <v>0</v>
      </c>
    </row>
    <row r="14" spans="1:9" s="221" customFormat="1" ht="9" customHeight="1">
      <c r="A14" s="79" t="s">
        <v>442</v>
      </c>
      <c r="B14" s="199"/>
      <c r="C14" s="80">
        <v>374551249.88</v>
      </c>
      <c r="D14" s="80">
        <v>0</v>
      </c>
      <c r="E14" s="80">
        <f>SUM(C14:D14)</f>
        <v>374551249.88</v>
      </c>
      <c r="F14" s="80">
        <v>274247806.48</v>
      </c>
      <c r="G14" s="80">
        <v>274247806.48</v>
      </c>
      <c r="H14" s="282">
        <f>+E14-F14</f>
        <v>100303443.39999998</v>
      </c>
      <c r="I14" s="283"/>
    </row>
    <row r="15" spans="1:9" s="221" customFormat="1" ht="9" customHeight="1">
      <c r="A15" s="79" t="s">
        <v>443</v>
      </c>
      <c r="B15" s="199"/>
      <c r="C15" s="80">
        <v>1246681595.03</v>
      </c>
      <c r="D15" s="80">
        <v>10928083.19</v>
      </c>
      <c r="E15" s="80">
        <f aca="true" t="shared" si="2" ref="E15:E21">SUM(C15:D15)</f>
        <v>1257609678.22</v>
      </c>
      <c r="F15" s="80">
        <v>993304789.39</v>
      </c>
      <c r="G15" s="80">
        <v>991766327.85</v>
      </c>
      <c r="H15" s="282">
        <f aca="true" t="shared" si="3" ref="H15:H21">+E15-F15</f>
        <v>264304888.83000004</v>
      </c>
      <c r="I15" s="283"/>
    </row>
    <row r="16" spans="1:9" s="221" customFormat="1" ht="9" customHeight="1">
      <c r="A16" s="79" t="s">
        <v>444</v>
      </c>
      <c r="B16" s="199"/>
      <c r="C16" s="80">
        <v>725507438.12</v>
      </c>
      <c r="D16" s="80">
        <v>54129862.1</v>
      </c>
      <c r="E16" s="80">
        <f t="shared" si="2"/>
        <v>779637300.22</v>
      </c>
      <c r="F16" s="80">
        <v>525681136.04</v>
      </c>
      <c r="G16" s="80">
        <v>519550423.12</v>
      </c>
      <c r="H16" s="282">
        <f t="shared" si="3"/>
        <v>253956164.18</v>
      </c>
      <c r="I16" s="283"/>
    </row>
    <row r="17" spans="1:9" s="221" customFormat="1" ht="9" customHeight="1">
      <c r="A17" s="79" t="s">
        <v>445</v>
      </c>
      <c r="B17" s="199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82">
        <f t="shared" si="3"/>
        <v>0</v>
      </c>
      <c r="I17" s="283"/>
    </row>
    <row r="18" spans="1:9" s="221" customFormat="1" ht="9" customHeight="1">
      <c r="A18" s="79" t="s">
        <v>446</v>
      </c>
      <c r="B18" s="199"/>
      <c r="C18" s="80">
        <v>976344756.97</v>
      </c>
      <c r="D18" s="80">
        <v>8492545.36</v>
      </c>
      <c r="E18" s="80">
        <f t="shared" si="2"/>
        <v>984837302.33</v>
      </c>
      <c r="F18" s="80">
        <v>500360445.44</v>
      </c>
      <c r="G18" s="80">
        <v>499614827.87</v>
      </c>
      <c r="H18" s="282">
        <f t="shared" si="3"/>
        <v>484476856.89000005</v>
      </c>
      <c r="I18" s="283"/>
    </row>
    <row r="19" spans="1:9" s="221" customFormat="1" ht="9" customHeight="1">
      <c r="A19" s="79" t="s">
        <v>447</v>
      </c>
      <c r="B19" s="199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82">
        <f t="shared" si="3"/>
        <v>0</v>
      </c>
      <c r="I19" s="283"/>
    </row>
    <row r="20" spans="1:9" s="221" customFormat="1" ht="9" customHeight="1">
      <c r="A20" s="79" t="s">
        <v>448</v>
      </c>
      <c r="B20" s="199"/>
      <c r="C20" s="80">
        <v>819339194.74</v>
      </c>
      <c r="D20" s="80">
        <v>10002701.9</v>
      </c>
      <c r="E20" s="80">
        <f t="shared" si="2"/>
        <v>829341896.64</v>
      </c>
      <c r="F20" s="80">
        <v>594514678.18</v>
      </c>
      <c r="G20" s="80">
        <v>570775511.23</v>
      </c>
      <c r="H20" s="282">
        <f t="shared" si="3"/>
        <v>234827218.46000004</v>
      </c>
      <c r="I20" s="283"/>
    </row>
    <row r="21" spans="1:9" s="221" customFormat="1" ht="9" customHeight="1">
      <c r="A21" s="79" t="s">
        <v>449</v>
      </c>
      <c r="B21" s="199"/>
      <c r="C21" s="80">
        <v>261607983.42</v>
      </c>
      <c r="D21" s="80">
        <v>47263586.27</v>
      </c>
      <c r="E21" s="80">
        <f t="shared" si="2"/>
        <v>308871569.69</v>
      </c>
      <c r="F21" s="80">
        <v>275311805.91</v>
      </c>
      <c r="G21" s="80">
        <v>275139282.58</v>
      </c>
      <c r="H21" s="282">
        <f t="shared" si="3"/>
        <v>33559763.77999997</v>
      </c>
      <c r="I21" s="283"/>
    </row>
    <row r="22" spans="1:9" s="221" customFormat="1" ht="2.25" customHeight="1">
      <c r="A22" s="202"/>
      <c r="B22" s="199"/>
      <c r="C22" s="199"/>
      <c r="D22" s="199"/>
      <c r="E22" s="199"/>
      <c r="F22" s="199">
        <v>72419328.8</v>
      </c>
      <c r="G22" s="199">
        <v>58645526.28</v>
      </c>
      <c r="H22" s="200"/>
      <c r="I22" s="199"/>
    </row>
    <row r="23" spans="1:9" s="221" customFormat="1" ht="9" customHeight="1">
      <c r="A23" s="75" t="s">
        <v>450</v>
      </c>
      <c r="B23" s="84"/>
      <c r="C23" s="76">
        <f aca="true" t="shared" si="4" ref="C23:I23">SUM(C24:C30)</f>
        <v>2833787169.56</v>
      </c>
      <c r="D23" s="76">
        <f t="shared" si="4"/>
        <v>189632657.79</v>
      </c>
      <c r="E23" s="76">
        <f t="shared" si="4"/>
        <v>3023419827.35</v>
      </c>
      <c r="F23" s="76">
        <f t="shared" si="4"/>
        <v>2038745730.27</v>
      </c>
      <c r="G23" s="76">
        <f t="shared" si="4"/>
        <v>2023039916.01</v>
      </c>
      <c r="H23" s="280">
        <f t="shared" si="4"/>
        <v>984674097.0799999</v>
      </c>
      <c r="I23" s="281">
        <f t="shared" si="4"/>
        <v>0</v>
      </c>
    </row>
    <row r="24" spans="1:9" s="221" customFormat="1" ht="9" customHeight="1">
      <c r="A24" s="79" t="s">
        <v>451</v>
      </c>
      <c r="B24" s="199"/>
      <c r="C24" s="80">
        <v>31677549.68</v>
      </c>
      <c r="D24" s="80">
        <v>9832560.95</v>
      </c>
      <c r="E24" s="80">
        <f>SUM(C24:D24)</f>
        <v>41510110.629999995</v>
      </c>
      <c r="F24" s="80">
        <v>27074320.9</v>
      </c>
      <c r="G24" s="80">
        <v>26986651.9</v>
      </c>
      <c r="H24" s="282">
        <f aca="true" t="shared" si="5" ref="H24:H30">+E24-F24</f>
        <v>14435789.729999997</v>
      </c>
      <c r="I24" s="283"/>
    </row>
    <row r="25" spans="1:9" s="221" customFormat="1" ht="9" customHeight="1">
      <c r="A25" s="79" t="s">
        <v>452</v>
      </c>
      <c r="B25" s="199"/>
      <c r="C25" s="80">
        <v>227292985.91</v>
      </c>
      <c r="D25" s="80">
        <v>-11328405.78</v>
      </c>
      <c r="E25" s="80">
        <f aca="true" t="shared" si="6" ref="E25:E30">SUM(C25:D25)</f>
        <v>215964580.13</v>
      </c>
      <c r="F25" s="80">
        <v>87748226.99</v>
      </c>
      <c r="G25" s="80">
        <v>86810765.32</v>
      </c>
      <c r="H25" s="282">
        <f t="shared" si="5"/>
        <v>128216353.14</v>
      </c>
      <c r="I25" s="283"/>
    </row>
    <row r="26" spans="1:9" s="221" customFormat="1" ht="9" customHeight="1">
      <c r="A26" s="79" t="s">
        <v>453</v>
      </c>
      <c r="B26" s="199"/>
      <c r="C26" s="80">
        <v>411337768.29</v>
      </c>
      <c r="D26" s="80">
        <v>150645236.95</v>
      </c>
      <c r="E26" s="80">
        <f t="shared" si="6"/>
        <v>561983005.24</v>
      </c>
      <c r="F26" s="80">
        <v>498103020.36</v>
      </c>
      <c r="G26" s="80">
        <v>488954589.77</v>
      </c>
      <c r="H26" s="282">
        <f t="shared" si="5"/>
        <v>63879984.879999995</v>
      </c>
      <c r="I26" s="283"/>
    </row>
    <row r="27" spans="1:9" s="221" customFormat="1" ht="9" customHeight="1">
      <c r="A27" s="79" t="s">
        <v>454</v>
      </c>
      <c r="B27" s="199"/>
      <c r="C27" s="80">
        <v>178013328.49</v>
      </c>
      <c r="D27" s="80">
        <v>7688727.83</v>
      </c>
      <c r="E27" s="80">
        <f t="shared" si="6"/>
        <v>185702056.32000002</v>
      </c>
      <c r="F27" s="80">
        <v>107080598.04</v>
      </c>
      <c r="G27" s="80">
        <v>107079348.04</v>
      </c>
      <c r="H27" s="282">
        <f t="shared" si="5"/>
        <v>78621458.28000002</v>
      </c>
      <c r="I27" s="283"/>
    </row>
    <row r="28" spans="1:9" s="221" customFormat="1" ht="9" customHeight="1">
      <c r="A28" s="79" t="s">
        <v>455</v>
      </c>
      <c r="B28" s="199"/>
      <c r="C28" s="80">
        <v>1473676589.27</v>
      </c>
      <c r="D28" s="80">
        <v>18531220.12</v>
      </c>
      <c r="E28" s="80">
        <f t="shared" si="6"/>
        <v>1492207809.3899999</v>
      </c>
      <c r="F28" s="80">
        <v>912204887.84</v>
      </c>
      <c r="G28" s="80">
        <v>907401025.21</v>
      </c>
      <c r="H28" s="282">
        <f t="shared" si="5"/>
        <v>580002921.5499998</v>
      </c>
      <c r="I28" s="283"/>
    </row>
    <row r="29" spans="1:9" s="221" customFormat="1" ht="9" customHeight="1">
      <c r="A29" s="79" t="s">
        <v>456</v>
      </c>
      <c r="B29" s="199"/>
      <c r="C29" s="80">
        <v>511788947.92</v>
      </c>
      <c r="D29" s="80">
        <v>14263317.72</v>
      </c>
      <c r="E29" s="80">
        <f t="shared" si="6"/>
        <v>526052265.64000005</v>
      </c>
      <c r="F29" s="80">
        <v>406534676.14</v>
      </c>
      <c r="G29" s="80">
        <v>405807535.77</v>
      </c>
      <c r="H29" s="282">
        <f t="shared" si="5"/>
        <v>119517589.50000006</v>
      </c>
      <c r="I29" s="283"/>
    </row>
    <row r="30" spans="1:9" s="221" customFormat="1" ht="9" customHeight="1">
      <c r="A30" s="79" t="s">
        <v>457</v>
      </c>
      <c r="B30" s="199"/>
      <c r="C30" s="80">
        <v>0</v>
      </c>
      <c r="D30" s="80">
        <v>0</v>
      </c>
      <c r="E30" s="80">
        <f t="shared" si="6"/>
        <v>0</v>
      </c>
      <c r="F30" s="80">
        <v>0</v>
      </c>
      <c r="G30" s="80">
        <v>0</v>
      </c>
      <c r="H30" s="282">
        <f t="shared" si="5"/>
        <v>0</v>
      </c>
      <c r="I30" s="283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75" t="s">
        <v>458</v>
      </c>
      <c r="B32" s="84"/>
      <c r="C32" s="76">
        <f aca="true" t="shared" si="7" ref="C32:I32">SUM(C33:C41)</f>
        <v>541147399.84</v>
      </c>
      <c r="D32" s="76">
        <f t="shared" si="7"/>
        <v>33116273.270000003</v>
      </c>
      <c r="E32" s="76">
        <f t="shared" si="7"/>
        <v>574263673.11</v>
      </c>
      <c r="F32" s="76">
        <f t="shared" si="7"/>
        <v>334500085.88</v>
      </c>
      <c r="G32" s="76">
        <f t="shared" si="7"/>
        <v>333764534.2</v>
      </c>
      <c r="H32" s="280">
        <f t="shared" si="7"/>
        <v>239763587.22999996</v>
      </c>
      <c r="I32" s="281">
        <f t="shared" si="7"/>
        <v>0</v>
      </c>
    </row>
    <row r="33" spans="1:9" s="221" customFormat="1" ht="9" customHeight="1">
      <c r="A33" s="79" t="s">
        <v>459</v>
      </c>
      <c r="B33" s="199"/>
      <c r="C33" s="80">
        <v>128938936.27</v>
      </c>
      <c r="D33" s="80">
        <v>3078073.74</v>
      </c>
      <c r="E33" s="80">
        <f>SUM(C33:D33)</f>
        <v>132017010.00999999</v>
      </c>
      <c r="F33" s="80">
        <v>74431322.79</v>
      </c>
      <c r="G33" s="80">
        <v>74325239.87</v>
      </c>
      <c r="H33" s="282">
        <f aca="true" t="shared" si="8" ref="H33:H41">+E33-F33</f>
        <v>57585687.219999984</v>
      </c>
      <c r="I33" s="283"/>
    </row>
    <row r="34" spans="1:9" s="221" customFormat="1" ht="9" customHeight="1">
      <c r="A34" s="79" t="s">
        <v>460</v>
      </c>
      <c r="B34" s="199"/>
      <c r="C34" s="80">
        <v>96600995.94</v>
      </c>
      <c r="D34" s="80">
        <v>-2835605.89</v>
      </c>
      <c r="E34" s="80">
        <f aca="true" t="shared" si="9" ref="E34:E39">SUM(C34:D34)</f>
        <v>93765390.05</v>
      </c>
      <c r="F34" s="80">
        <v>32187663.91</v>
      </c>
      <c r="G34" s="80">
        <v>31789506.15</v>
      </c>
      <c r="H34" s="282">
        <f t="shared" si="8"/>
        <v>61577726.14</v>
      </c>
      <c r="I34" s="283"/>
    </row>
    <row r="35" spans="1:9" s="221" customFormat="1" ht="9" customHeight="1">
      <c r="A35" s="79" t="s">
        <v>461</v>
      </c>
      <c r="B35" s="199"/>
      <c r="C35" s="80">
        <v>0</v>
      </c>
      <c r="D35" s="80">
        <v>0</v>
      </c>
      <c r="E35" s="80">
        <f t="shared" si="9"/>
        <v>0</v>
      </c>
      <c r="F35" s="80">
        <v>0</v>
      </c>
      <c r="G35" s="80">
        <v>0</v>
      </c>
      <c r="H35" s="282">
        <f t="shared" si="8"/>
        <v>0</v>
      </c>
      <c r="I35" s="283"/>
    </row>
    <row r="36" spans="1:9" s="221" customFormat="1" ht="9" customHeight="1">
      <c r="A36" s="79" t="s">
        <v>462</v>
      </c>
      <c r="B36" s="199"/>
      <c r="C36" s="80">
        <v>0</v>
      </c>
      <c r="D36" s="80">
        <v>0</v>
      </c>
      <c r="E36" s="80">
        <f t="shared" si="9"/>
        <v>0</v>
      </c>
      <c r="F36" s="80">
        <v>0</v>
      </c>
      <c r="G36" s="80">
        <v>0</v>
      </c>
      <c r="H36" s="282">
        <f t="shared" si="8"/>
        <v>0</v>
      </c>
      <c r="I36" s="283"/>
    </row>
    <row r="37" spans="1:9" s="221" customFormat="1" ht="9" customHeight="1">
      <c r="A37" s="79" t="s">
        <v>463</v>
      </c>
      <c r="B37" s="199"/>
      <c r="C37" s="80">
        <v>118021678.06</v>
      </c>
      <c r="D37" s="80">
        <v>27221149.44</v>
      </c>
      <c r="E37" s="80">
        <f t="shared" si="9"/>
        <v>145242827.5</v>
      </c>
      <c r="F37" s="80">
        <v>85267099.04</v>
      </c>
      <c r="G37" s="80">
        <v>85267099.04</v>
      </c>
      <c r="H37" s="282">
        <f t="shared" si="8"/>
        <v>59975728.45999999</v>
      </c>
      <c r="I37" s="283"/>
    </row>
    <row r="38" spans="1:9" s="221" customFormat="1" ht="9" customHeight="1">
      <c r="A38" s="79" t="s">
        <v>464</v>
      </c>
      <c r="B38" s="199"/>
      <c r="C38" s="80">
        <v>0</v>
      </c>
      <c r="D38" s="80">
        <v>0</v>
      </c>
      <c r="E38" s="80">
        <f t="shared" si="9"/>
        <v>0</v>
      </c>
      <c r="F38" s="80">
        <v>0</v>
      </c>
      <c r="G38" s="80">
        <v>0</v>
      </c>
      <c r="H38" s="282">
        <f t="shared" si="8"/>
        <v>0</v>
      </c>
      <c r="I38" s="283"/>
    </row>
    <row r="39" spans="1:9" s="221" customFormat="1" ht="9" customHeight="1">
      <c r="A39" s="79" t="s">
        <v>465</v>
      </c>
      <c r="B39" s="199"/>
      <c r="C39" s="80">
        <v>187942994.85</v>
      </c>
      <c r="D39" s="80">
        <v>1797655.98</v>
      </c>
      <c r="E39" s="80">
        <f t="shared" si="9"/>
        <v>189740650.82999998</v>
      </c>
      <c r="F39" s="80">
        <v>133027725.31</v>
      </c>
      <c r="G39" s="80">
        <v>133013805.31</v>
      </c>
      <c r="H39" s="282">
        <f t="shared" si="8"/>
        <v>56712925.51999998</v>
      </c>
      <c r="I39" s="283"/>
    </row>
    <row r="40" spans="1:9" s="221" customFormat="1" ht="9" customHeight="1">
      <c r="A40" s="79" t="s">
        <v>466</v>
      </c>
      <c r="B40" s="199"/>
      <c r="C40" s="80">
        <v>9642794.72</v>
      </c>
      <c r="D40" s="80">
        <v>3855000</v>
      </c>
      <c r="E40" s="80">
        <f>SUM(C40:D40)</f>
        <v>13497794.72</v>
      </c>
      <c r="F40" s="80">
        <v>9586274.83</v>
      </c>
      <c r="G40" s="80">
        <v>9368883.83</v>
      </c>
      <c r="H40" s="282">
        <f t="shared" si="8"/>
        <v>3911519.8900000006</v>
      </c>
      <c r="I40" s="283"/>
    </row>
    <row r="41" spans="1:9" s="221" customFormat="1" ht="9" customHeight="1">
      <c r="A41" s="79" t="s">
        <v>467</v>
      </c>
      <c r="B41" s="199"/>
      <c r="C41" s="80">
        <v>0</v>
      </c>
      <c r="D41" s="80">
        <v>0</v>
      </c>
      <c r="E41" s="80">
        <f>SUM(C41:D41)</f>
        <v>0</v>
      </c>
      <c r="F41" s="80">
        <v>0</v>
      </c>
      <c r="G41" s="80">
        <v>0</v>
      </c>
      <c r="H41" s="282">
        <f t="shared" si="8"/>
        <v>0</v>
      </c>
      <c r="I41" s="283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75" t="s">
        <v>468</v>
      </c>
      <c r="B43" s="84"/>
      <c r="C43" s="76">
        <f aca="true" t="shared" si="10" ref="C43:I43">SUM(C44:C48)</f>
        <v>2580991259.2599998</v>
      </c>
      <c r="D43" s="76">
        <f t="shared" si="10"/>
        <v>0</v>
      </c>
      <c r="E43" s="76">
        <f t="shared" si="10"/>
        <v>2580991259.2599998</v>
      </c>
      <c r="F43" s="76">
        <f t="shared" si="10"/>
        <v>2010634990.87</v>
      </c>
      <c r="G43" s="76">
        <f t="shared" si="10"/>
        <v>2007700820.1299999</v>
      </c>
      <c r="H43" s="280">
        <f t="shared" si="10"/>
        <v>570356268.39</v>
      </c>
      <c r="I43" s="281">
        <f t="shared" si="10"/>
        <v>0</v>
      </c>
    </row>
    <row r="44" spans="1:9" s="221" customFormat="1" ht="9" customHeight="1">
      <c r="A44" s="79" t="s">
        <v>469</v>
      </c>
      <c r="B44" s="199"/>
      <c r="C44" s="80">
        <v>285119513.6</v>
      </c>
      <c r="D44" s="80">
        <v>0</v>
      </c>
      <c r="E44" s="80">
        <f>SUM(C44:D44)</f>
        <v>285119513.6</v>
      </c>
      <c r="F44" s="80">
        <v>218637580.03</v>
      </c>
      <c r="G44" s="80">
        <v>218637580.03</v>
      </c>
      <c r="H44" s="282">
        <f aca="true" t="shared" si="11" ref="H44:H50">+E44-F44</f>
        <v>66481933.57000002</v>
      </c>
      <c r="I44" s="283"/>
    </row>
    <row r="45" spans="1:9" s="221" customFormat="1" ht="9" customHeight="1">
      <c r="A45" s="285" t="s">
        <v>470</v>
      </c>
      <c r="B45" s="199"/>
      <c r="C45" s="286">
        <v>2295871745.66</v>
      </c>
      <c r="D45" s="287">
        <v>0</v>
      </c>
      <c r="E45" s="287">
        <f>SUM(C45:D46)</f>
        <v>2295871745.66</v>
      </c>
      <c r="F45" s="287">
        <v>1791997410.84</v>
      </c>
      <c r="G45" s="287">
        <v>1789063240.1</v>
      </c>
      <c r="H45" s="282">
        <f t="shared" si="11"/>
        <v>503874334.81999993</v>
      </c>
      <c r="I45" s="283"/>
    </row>
    <row r="46" spans="1:9" s="221" customFormat="1" ht="9" customHeight="1">
      <c r="A46" s="285"/>
      <c r="B46" s="199"/>
      <c r="C46" s="286"/>
      <c r="D46" s="287"/>
      <c r="E46" s="287"/>
      <c r="F46" s="287"/>
      <c r="G46" s="287"/>
      <c r="H46" s="282">
        <f t="shared" si="11"/>
        <v>0</v>
      </c>
      <c r="I46" s="283"/>
    </row>
    <row r="47" spans="1:9" s="221" customFormat="1" ht="9" customHeight="1">
      <c r="A47" s="79" t="s">
        <v>471</v>
      </c>
      <c r="B47" s="199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82">
        <f t="shared" si="11"/>
        <v>0</v>
      </c>
      <c r="I47" s="283"/>
    </row>
    <row r="48" spans="1:9" s="221" customFormat="1" ht="9" customHeight="1">
      <c r="A48" s="79" t="s">
        <v>472</v>
      </c>
      <c r="B48" s="199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82">
        <f t="shared" si="11"/>
        <v>0</v>
      </c>
      <c r="I48" s="283"/>
    </row>
    <row r="49" spans="1:9" ht="2.25" customHeight="1">
      <c r="A49" s="3"/>
      <c r="B49" s="4"/>
      <c r="C49" s="4"/>
      <c r="D49" s="4"/>
      <c r="E49" s="4"/>
      <c r="F49" s="4"/>
      <c r="G49" s="4"/>
      <c r="H49" s="282">
        <f t="shared" si="11"/>
        <v>0</v>
      </c>
      <c r="I49" s="283"/>
    </row>
    <row r="50" spans="1:9" ht="2.25" customHeight="1">
      <c r="A50" s="3"/>
      <c r="B50" s="4"/>
      <c r="C50" s="4"/>
      <c r="D50" s="4"/>
      <c r="E50" s="4"/>
      <c r="F50" s="4"/>
      <c r="G50" s="4"/>
      <c r="H50" s="282">
        <f t="shared" si="11"/>
        <v>0</v>
      </c>
      <c r="I50" s="283"/>
    </row>
    <row r="51" spans="1:9" ht="9" customHeight="1">
      <c r="A51" s="75" t="s">
        <v>473</v>
      </c>
      <c r="B51" s="4"/>
      <c r="C51" s="76">
        <f aca="true" t="shared" si="12" ref="C51:H51">+C53+C63+C72+C83</f>
        <v>13182440119</v>
      </c>
      <c r="D51" s="76">
        <f t="shared" si="12"/>
        <v>690479102.19</v>
      </c>
      <c r="E51" s="76">
        <f t="shared" si="12"/>
        <v>13872919221.19</v>
      </c>
      <c r="F51" s="76">
        <f t="shared" si="12"/>
        <v>10602892751.310001</v>
      </c>
      <c r="G51" s="76">
        <f t="shared" si="12"/>
        <v>10519552187.700003</v>
      </c>
      <c r="H51" s="280">
        <f t="shared" si="12"/>
        <v>3270026469.88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221" customFormat="1" ht="9" customHeight="1">
      <c r="A53" s="75" t="s">
        <v>441</v>
      </c>
      <c r="B53" s="84"/>
      <c r="C53" s="76">
        <f aca="true" t="shared" si="13" ref="C53:I53">SUM(C54:C61)</f>
        <v>202432104</v>
      </c>
      <c r="D53" s="76">
        <f t="shared" si="13"/>
        <v>88612836.55999999</v>
      </c>
      <c r="E53" s="76">
        <f t="shared" si="13"/>
        <v>291044940.56</v>
      </c>
      <c r="F53" s="76">
        <f t="shared" si="13"/>
        <v>264490687.85</v>
      </c>
      <c r="G53" s="76">
        <f t="shared" si="13"/>
        <v>264490687.85</v>
      </c>
      <c r="H53" s="280">
        <f t="shared" si="13"/>
        <v>26554252.71</v>
      </c>
      <c r="I53" s="281">
        <f t="shared" si="13"/>
        <v>0</v>
      </c>
    </row>
    <row r="54" spans="1:9" s="221" customFormat="1" ht="9" customHeight="1">
      <c r="A54" s="79" t="s">
        <v>442</v>
      </c>
      <c r="B54" s="199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82">
        <f aca="true" t="shared" si="14" ref="H54:H61">+E54-F54</f>
        <v>0</v>
      </c>
      <c r="I54" s="283"/>
    </row>
    <row r="55" spans="1:9" s="221" customFormat="1" ht="9" customHeight="1">
      <c r="A55" s="79" t="s">
        <v>443</v>
      </c>
      <c r="B55" s="199"/>
      <c r="C55" s="80">
        <v>2600000</v>
      </c>
      <c r="D55" s="80">
        <v>18185000</v>
      </c>
      <c r="E55" s="80">
        <f aca="true" t="shared" si="15" ref="E55:E61">SUM(C55:D55)</f>
        <v>20785000</v>
      </c>
      <c r="F55" s="80">
        <v>17875723.88</v>
      </c>
      <c r="G55" s="80">
        <v>17875723.88</v>
      </c>
      <c r="H55" s="282">
        <f t="shared" si="14"/>
        <v>2909276.120000001</v>
      </c>
      <c r="I55" s="283"/>
    </row>
    <row r="56" spans="1:9" s="221" customFormat="1" ht="9" customHeight="1">
      <c r="A56" s="79" t="s">
        <v>444</v>
      </c>
      <c r="B56" s="199"/>
      <c r="C56" s="80">
        <v>0</v>
      </c>
      <c r="D56" s="80">
        <v>67582320.32</v>
      </c>
      <c r="E56" s="80">
        <f t="shared" si="15"/>
        <v>67582320.32</v>
      </c>
      <c r="F56" s="80">
        <v>61377285.41</v>
      </c>
      <c r="G56" s="80">
        <v>61377285.41</v>
      </c>
      <c r="H56" s="282">
        <f t="shared" si="14"/>
        <v>6205034.909999996</v>
      </c>
      <c r="I56" s="283"/>
    </row>
    <row r="57" spans="1:9" s="221" customFormat="1" ht="9" customHeight="1">
      <c r="A57" s="79" t="s">
        <v>445</v>
      </c>
      <c r="B57" s="199"/>
      <c r="C57" s="80">
        <v>0</v>
      </c>
      <c r="D57" s="80">
        <v>0</v>
      </c>
      <c r="E57" s="80">
        <f t="shared" si="15"/>
        <v>0</v>
      </c>
      <c r="F57" s="80">
        <v>0</v>
      </c>
      <c r="G57" s="80">
        <v>0</v>
      </c>
      <c r="H57" s="282">
        <f t="shared" si="14"/>
        <v>0</v>
      </c>
      <c r="I57" s="283"/>
    </row>
    <row r="58" spans="1:9" s="221" customFormat="1" ht="9" customHeight="1">
      <c r="A58" s="79" t="s">
        <v>446</v>
      </c>
      <c r="B58" s="199"/>
      <c r="C58" s="80">
        <v>0</v>
      </c>
      <c r="D58" s="80">
        <v>1802811.17</v>
      </c>
      <c r="E58" s="80">
        <f t="shared" si="15"/>
        <v>1802811.17</v>
      </c>
      <c r="F58" s="80">
        <v>1802811.17</v>
      </c>
      <c r="G58" s="80">
        <v>1802811.17</v>
      </c>
      <c r="H58" s="282">
        <f t="shared" si="14"/>
        <v>0</v>
      </c>
      <c r="I58" s="283"/>
    </row>
    <row r="59" spans="1:9" s="221" customFormat="1" ht="9" customHeight="1">
      <c r="A59" s="79" t="s">
        <v>447</v>
      </c>
      <c r="B59" s="199"/>
      <c r="C59" s="80">
        <v>0</v>
      </c>
      <c r="D59" s="80">
        <v>0</v>
      </c>
      <c r="E59" s="80">
        <f t="shared" si="15"/>
        <v>0</v>
      </c>
      <c r="F59" s="80">
        <v>0</v>
      </c>
      <c r="G59" s="80">
        <v>0</v>
      </c>
      <c r="H59" s="282">
        <f t="shared" si="14"/>
        <v>0</v>
      </c>
      <c r="I59" s="283"/>
    </row>
    <row r="60" spans="1:9" s="221" customFormat="1" ht="9" customHeight="1">
      <c r="A60" s="79" t="s">
        <v>448</v>
      </c>
      <c r="B60" s="199"/>
      <c r="C60" s="80">
        <v>180832104</v>
      </c>
      <c r="D60" s="80">
        <v>4796.86</v>
      </c>
      <c r="E60" s="80">
        <f t="shared" si="15"/>
        <v>180836900.86</v>
      </c>
      <c r="F60" s="80">
        <v>168471557.86</v>
      </c>
      <c r="G60" s="80">
        <v>168471557.86</v>
      </c>
      <c r="H60" s="282">
        <f t="shared" si="14"/>
        <v>12365343</v>
      </c>
      <c r="I60" s="283"/>
    </row>
    <row r="61" spans="1:9" s="221" customFormat="1" ht="9" customHeight="1">
      <c r="A61" s="79" t="s">
        <v>449</v>
      </c>
      <c r="B61" s="199"/>
      <c r="C61" s="80">
        <v>19000000</v>
      </c>
      <c r="D61" s="80">
        <v>1037908.21</v>
      </c>
      <c r="E61" s="80">
        <f t="shared" si="15"/>
        <v>20037908.21</v>
      </c>
      <c r="F61" s="80">
        <v>14963309.53</v>
      </c>
      <c r="G61" s="80">
        <v>14963309.53</v>
      </c>
      <c r="H61" s="282">
        <f t="shared" si="14"/>
        <v>5074598.680000002</v>
      </c>
      <c r="I61" s="283"/>
    </row>
    <row r="62" spans="1:9" s="221" customFormat="1" ht="2.25" customHeight="1">
      <c r="A62" s="202"/>
      <c r="B62" s="199"/>
      <c r="C62" s="199"/>
      <c r="D62" s="199"/>
      <c r="E62" s="199"/>
      <c r="F62" s="199"/>
      <c r="G62" s="199"/>
      <c r="H62" s="200"/>
      <c r="I62" s="199"/>
    </row>
    <row r="63" spans="1:9" s="221" customFormat="1" ht="9" customHeight="1">
      <c r="A63" s="75" t="s">
        <v>450</v>
      </c>
      <c r="B63" s="84"/>
      <c r="C63" s="76">
        <f aca="true" t="shared" si="16" ref="C63:I63">SUM(C64:C70)</f>
        <v>11157534700</v>
      </c>
      <c r="D63" s="76">
        <f t="shared" si="16"/>
        <v>506378562.88000005</v>
      </c>
      <c r="E63" s="76">
        <f t="shared" si="16"/>
        <v>11663913262.880001</v>
      </c>
      <c r="F63" s="76">
        <f t="shared" si="16"/>
        <v>8729186299.17</v>
      </c>
      <c r="G63" s="76">
        <f t="shared" si="16"/>
        <v>8730433145.210001</v>
      </c>
      <c r="H63" s="280">
        <f t="shared" si="16"/>
        <v>2934726963.71</v>
      </c>
      <c r="I63" s="281">
        <f t="shared" si="16"/>
        <v>0</v>
      </c>
    </row>
    <row r="64" spans="1:9" s="221" customFormat="1" ht="9" customHeight="1">
      <c r="A64" s="79" t="s">
        <v>451</v>
      </c>
      <c r="B64" s="199"/>
      <c r="C64" s="80">
        <v>0</v>
      </c>
      <c r="D64" s="80">
        <v>7079195.8</v>
      </c>
      <c r="E64" s="80">
        <f>SUM(C64:D64)</f>
        <v>7079195.8</v>
      </c>
      <c r="F64" s="80">
        <v>7079182.68</v>
      </c>
      <c r="G64" s="80">
        <v>7079182.68</v>
      </c>
      <c r="H64" s="282">
        <f aca="true" t="shared" si="17" ref="H64:H71">+E64-F64</f>
        <v>13.120000000111759</v>
      </c>
      <c r="I64" s="283"/>
    </row>
    <row r="65" spans="1:9" s="221" customFormat="1" ht="9" customHeight="1">
      <c r="A65" s="79" t="s">
        <v>452</v>
      </c>
      <c r="B65" s="199"/>
      <c r="C65" s="80">
        <v>256073242</v>
      </c>
      <c r="D65" s="80">
        <v>119989525.98</v>
      </c>
      <c r="E65" s="80">
        <f aca="true" t="shared" si="18" ref="E65:E70">SUM(C65:D65)</f>
        <v>376062767.98</v>
      </c>
      <c r="F65" s="80">
        <v>275718238.43</v>
      </c>
      <c r="G65" s="80">
        <v>275718238.43</v>
      </c>
      <c r="H65" s="282">
        <f t="shared" si="17"/>
        <v>100344529.55000001</v>
      </c>
      <c r="I65" s="283"/>
    </row>
    <row r="66" spans="1:9" s="221" customFormat="1" ht="9" customHeight="1">
      <c r="A66" s="79" t="s">
        <v>453</v>
      </c>
      <c r="B66" s="199"/>
      <c r="C66" s="80">
        <v>1984502337</v>
      </c>
      <c r="D66" s="80">
        <v>53392590.83</v>
      </c>
      <c r="E66" s="80">
        <f t="shared" si="18"/>
        <v>2037894927.83</v>
      </c>
      <c r="F66" s="80">
        <v>1449261942.03</v>
      </c>
      <c r="G66" s="80">
        <v>1449261942.03</v>
      </c>
      <c r="H66" s="282">
        <f t="shared" si="17"/>
        <v>588632985.8</v>
      </c>
      <c r="I66" s="283"/>
    </row>
    <row r="67" spans="1:9" s="221" customFormat="1" ht="9" customHeight="1">
      <c r="A67" s="79" t="s">
        <v>454</v>
      </c>
      <c r="B67" s="199"/>
      <c r="C67" s="80">
        <v>0</v>
      </c>
      <c r="D67" s="80">
        <v>7575614.65</v>
      </c>
      <c r="E67" s="80">
        <f t="shared" si="18"/>
        <v>7575614.65</v>
      </c>
      <c r="F67" s="80">
        <v>7575607.53</v>
      </c>
      <c r="G67" s="80">
        <v>7575607.53</v>
      </c>
      <c r="H67" s="282">
        <f t="shared" si="17"/>
        <v>7.120000000111759</v>
      </c>
      <c r="I67" s="283"/>
    </row>
    <row r="68" spans="1:9" s="221" customFormat="1" ht="9" customHeight="1">
      <c r="A68" s="79" t="s">
        <v>455</v>
      </c>
      <c r="B68" s="199"/>
      <c r="C68" s="80">
        <v>8102286212</v>
      </c>
      <c r="D68" s="80">
        <v>338407945.96</v>
      </c>
      <c r="E68" s="80">
        <f t="shared" si="18"/>
        <v>8440694157.96</v>
      </c>
      <c r="F68" s="80">
        <v>6051871897.92</v>
      </c>
      <c r="G68" s="80">
        <v>6053118743.96</v>
      </c>
      <c r="H68" s="282">
        <f t="shared" si="17"/>
        <v>2388822260.04</v>
      </c>
      <c r="I68" s="283"/>
    </row>
    <row r="69" spans="1:9" s="221" customFormat="1" ht="9" customHeight="1">
      <c r="A69" s="79" t="s">
        <v>456</v>
      </c>
      <c r="B69" s="199"/>
      <c r="C69" s="80">
        <v>814672909</v>
      </c>
      <c r="D69" s="80">
        <v>-20066310.34</v>
      </c>
      <c r="E69" s="80">
        <f t="shared" si="18"/>
        <v>794606598.66</v>
      </c>
      <c r="F69" s="80">
        <v>937679430.58</v>
      </c>
      <c r="G69" s="80">
        <v>937679430.58</v>
      </c>
      <c r="H69" s="282">
        <f t="shared" si="17"/>
        <v>-143072831.92000008</v>
      </c>
      <c r="I69" s="283"/>
    </row>
    <row r="70" spans="1:9" s="221" customFormat="1" ht="9" customHeight="1">
      <c r="A70" s="79" t="s">
        <v>457</v>
      </c>
      <c r="B70" s="199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82">
        <f t="shared" si="17"/>
        <v>0</v>
      </c>
      <c r="I70" s="283"/>
    </row>
    <row r="71" spans="1:9" s="221" customFormat="1" ht="2.25" customHeight="1">
      <c r="A71" s="202"/>
      <c r="B71" s="199"/>
      <c r="C71" s="199"/>
      <c r="D71" s="199"/>
      <c r="E71" s="199"/>
      <c r="F71" s="199">
        <v>98</v>
      </c>
      <c r="G71" s="199"/>
      <c r="H71" s="282">
        <f t="shared" si="17"/>
        <v>-98</v>
      </c>
      <c r="I71" s="283"/>
    </row>
    <row r="72" spans="1:9" s="221" customFormat="1" ht="9" customHeight="1">
      <c r="A72" s="75" t="s">
        <v>458</v>
      </c>
      <c r="B72" s="84"/>
      <c r="C72" s="76">
        <f aca="true" t="shared" si="19" ref="C72:I72">SUM(C73:C81)</f>
        <v>48542436</v>
      </c>
      <c r="D72" s="76">
        <f t="shared" si="19"/>
        <v>95487702.75</v>
      </c>
      <c r="E72" s="76">
        <f t="shared" si="19"/>
        <v>144030138.75</v>
      </c>
      <c r="F72" s="76">
        <f t="shared" si="19"/>
        <v>88685006.69</v>
      </c>
      <c r="G72" s="76">
        <f t="shared" si="19"/>
        <v>88685006.69</v>
      </c>
      <c r="H72" s="280">
        <f t="shared" si="19"/>
        <v>55345132.06</v>
      </c>
      <c r="I72" s="281">
        <f t="shared" si="19"/>
        <v>0</v>
      </c>
    </row>
    <row r="73" spans="1:9" s="221" customFormat="1" ht="9" customHeight="1">
      <c r="A73" s="79" t="s">
        <v>459</v>
      </c>
      <c r="B73" s="199"/>
      <c r="C73" s="80">
        <v>33542436</v>
      </c>
      <c r="D73" s="80">
        <v>0</v>
      </c>
      <c r="E73" s="80">
        <f>SUM(C73:D73)</f>
        <v>33542436</v>
      </c>
      <c r="F73" s="80">
        <v>25212619</v>
      </c>
      <c r="G73" s="80">
        <v>25212619</v>
      </c>
      <c r="H73" s="282">
        <f aca="true" t="shared" si="20" ref="H73:H82">+E73-F73</f>
        <v>8329817</v>
      </c>
      <c r="I73" s="283"/>
    </row>
    <row r="74" spans="1:9" s="221" customFormat="1" ht="9" customHeight="1">
      <c r="A74" s="79" t="s">
        <v>460</v>
      </c>
      <c r="B74" s="199"/>
      <c r="C74" s="80">
        <v>15000000</v>
      </c>
      <c r="D74" s="80">
        <v>53065890.75</v>
      </c>
      <c r="E74" s="80">
        <f aca="true" t="shared" si="21" ref="E74:E81">SUM(C74:D74)</f>
        <v>68065890.75</v>
      </c>
      <c r="F74" s="80">
        <v>21062893.74</v>
      </c>
      <c r="G74" s="80">
        <v>21062893.74</v>
      </c>
      <c r="H74" s="282">
        <f t="shared" si="20"/>
        <v>47002997.010000005</v>
      </c>
      <c r="I74" s="283"/>
    </row>
    <row r="75" spans="1:9" s="221" customFormat="1" ht="9" customHeight="1">
      <c r="A75" s="79" t="s">
        <v>461</v>
      </c>
      <c r="B75" s="199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82">
        <f t="shared" si="20"/>
        <v>0</v>
      </c>
      <c r="I75" s="283"/>
    </row>
    <row r="76" spans="1:9" s="221" customFormat="1" ht="9" customHeight="1">
      <c r="A76" s="79" t="s">
        <v>462</v>
      </c>
      <c r="B76" s="199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82">
        <f t="shared" si="20"/>
        <v>0</v>
      </c>
      <c r="I76" s="283"/>
    </row>
    <row r="77" spans="1:9" s="221" customFormat="1" ht="9" customHeight="1">
      <c r="A77" s="79" t="s">
        <v>463</v>
      </c>
      <c r="B77" s="199"/>
      <c r="C77" s="80">
        <v>0</v>
      </c>
      <c r="D77" s="80">
        <v>42421812</v>
      </c>
      <c r="E77" s="80">
        <f t="shared" si="21"/>
        <v>42421812</v>
      </c>
      <c r="F77" s="80">
        <v>42409493.95</v>
      </c>
      <c r="G77" s="80">
        <v>42409493.95</v>
      </c>
      <c r="H77" s="282">
        <f t="shared" si="20"/>
        <v>12318.04999999702</v>
      </c>
      <c r="I77" s="283"/>
    </row>
    <row r="78" spans="1:9" s="221" customFormat="1" ht="9" customHeight="1">
      <c r="A78" s="79" t="s">
        <v>464</v>
      </c>
      <c r="B78" s="199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82">
        <f t="shared" si="20"/>
        <v>0</v>
      </c>
      <c r="I78" s="283"/>
    </row>
    <row r="79" spans="1:9" s="221" customFormat="1" ht="9" customHeight="1">
      <c r="A79" s="79" t="s">
        <v>465</v>
      </c>
      <c r="B79" s="199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82">
        <f t="shared" si="20"/>
        <v>0</v>
      </c>
      <c r="I79" s="283"/>
    </row>
    <row r="80" spans="1:9" s="221" customFormat="1" ht="9" customHeight="1">
      <c r="A80" s="79" t="s">
        <v>466</v>
      </c>
      <c r="B80" s="199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82">
        <f t="shared" si="20"/>
        <v>0</v>
      </c>
      <c r="I80" s="283"/>
    </row>
    <row r="81" spans="1:9" s="221" customFormat="1" ht="9" customHeight="1">
      <c r="A81" s="79" t="s">
        <v>467</v>
      </c>
      <c r="B81" s="199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82">
        <f t="shared" si="20"/>
        <v>0</v>
      </c>
      <c r="I81" s="283"/>
    </row>
    <row r="82" spans="1:9" s="221" customFormat="1" ht="2.25" customHeight="1">
      <c r="A82" s="202"/>
      <c r="B82" s="199"/>
      <c r="C82" s="199"/>
      <c r="D82" s="199"/>
      <c r="E82" s="199"/>
      <c r="F82" s="199"/>
      <c r="G82" s="199"/>
      <c r="H82" s="282">
        <f t="shared" si="20"/>
        <v>0</v>
      </c>
      <c r="I82" s="283"/>
    </row>
    <row r="83" spans="1:9" s="221" customFormat="1" ht="9" customHeight="1">
      <c r="A83" s="75" t="s">
        <v>468</v>
      </c>
      <c r="B83" s="84"/>
      <c r="C83" s="76">
        <f aca="true" t="shared" si="22" ref="C83:I83">SUM(C84:C88)</f>
        <v>1773930879</v>
      </c>
      <c r="D83" s="76">
        <f t="shared" si="22"/>
        <v>0</v>
      </c>
      <c r="E83" s="76">
        <f t="shared" si="22"/>
        <v>1773930879</v>
      </c>
      <c r="F83" s="76">
        <f t="shared" si="22"/>
        <v>1520530757.6000001</v>
      </c>
      <c r="G83" s="76">
        <f t="shared" si="22"/>
        <v>1435943347.95</v>
      </c>
      <c r="H83" s="280">
        <f t="shared" si="22"/>
        <v>253400121.39999992</v>
      </c>
      <c r="I83" s="281">
        <f t="shared" si="22"/>
        <v>0</v>
      </c>
    </row>
    <row r="84" spans="1:9" s="221" customFormat="1" ht="9" customHeight="1">
      <c r="A84" s="79" t="s">
        <v>469</v>
      </c>
      <c r="B84" s="199"/>
      <c r="C84" s="80">
        <v>79845946</v>
      </c>
      <c r="D84" s="80">
        <v>0</v>
      </c>
      <c r="E84" s="80">
        <f>SUM(C84:D84)</f>
        <v>79845946</v>
      </c>
      <c r="F84" s="80">
        <v>46259256.95</v>
      </c>
      <c r="G84" s="80">
        <v>41929627.31</v>
      </c>
      <c r="H84" s="282">
        <f>+E84-F84</f>
        <v>33586689.05</v>
      </c>
      <c r="I84" s="283"/>
    </row>
    <row r="85" spans="1:9" s="221" customFormat="1" ht="9" customHeight="1">
      <c r="A85" s="285" t="s">
        <v>470</v>
      </c>
      <c r="B85" s="199"/>
      <c r="C85" s="286">
        <v>1694084933</v>
      </c>
      <c r="D85" s="286">
        <v>0</v>
      </c>
      <c r="E85" s="287">
        <f>SUM(C85:D85)</f>
        <v>1694084933</v>
      </c>
      <c r="F85" s="287">
        <v>1474271500.65</v>
      </c>
      <c r="G85" s="287">
        <v>1394013720.64</v>
      </c>
      <c r="H85" s="282">
        <f>+E85-F85</f>
        <v>219813432.3499999</v>
      </c>
      <c r="I85" s="283"/>
    </row>
    <row r="86" spans="1:9" s="221" customFormat="1" ht="9" customHeight="1">
      <c r="A86" s="285"/>
      <c r="B86" s="199"/>
      <c r="C86" s="286"/>
      <c r="D86" s="286"/>
      <c r="E86" s="287"/>
      <c r="F86" s="287"/>
      <c r="G86" s="287"/>
      <c r="H86" s="282">
        <f>+E86-F86</f>
        <v>0</v>
      </c>
      <c r="I86" s="283"/>
    </row>
    <row r="87" spans="1:9" s="221" customFormat="1" ht="9" customHeight="1">
      <c r="A87" s="79" t="s">
        <v>471</v>
      </c>
      <c r="B87" s="199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82">
        <f>+E87-F87</f>
        <v>0</v>
      </c>
      <c r="I87" s="283"/>
    </row>
    <row r="88" spans="1:9" s="221" customFormat="1" ht="9" customHeight="1">
      <c r="A88" s="79" t="s">
        <v>472</v>
      </c>
      <c r="B88" s="199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82">
        <f>+E88-F88</f>
        <v>0</v>
      </c>
      <c r="I88" s="283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75" t="s">
        <v>317</v>
      </c>
      <c r="B91" s="4"/>
      <c r="C91" s="76">
        <f aca="true" t="shared" si="23" ref="C91:H91">+C51+C11</f>
        <v>23542398165.82</v>
      </c>
      <c r="D91" s="76">
        <f t="shared" si="23"/>
        <v>1044044812.07</v>
      </c>
      <c r="E91" s="76">
        <f t="shared" si="23"/>
        <v>24586442977.89</v>
      </c>
      <c r="F91" s="76">
        <f t="shared" si="23"/>
        <v>18150194219.77</v>
      </c>
      <c r="G91" s="76">
        <f t="shared" si="23"/>
        <v>18015151637.170002</v>
      </c>
      <c r="H91" s="280">
        <f t="shared" si="23"/>
        <v>6436248758.12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03" t="s">
        <v>474</v>
      </c>
      <c r="B1" s="204"/>
      <c r="C1" s="204"/>
      <c r="D1" s="204"/>
      <c r="E1" s="204"/>
      <c r="F1" s="204"/>
      <c r="G1" s="204"/>
      <c r="H1" s="205"/>
    </row>
    <row r="2" spans="1:8" ht="11.25" customHeight="1">
      <c r="A2" s="206"/>
      <c r="B2" s="207"/>
      <c r="C2" s="207"/>
      <c r="D2" s="207"/>
      <c r="E2" s="207"/>
      <c r="F2" s="207"/>
      <c r="G2" s="207"/>
      <c r="H2" s="208"/>
    </row>
    <row r="3" spans="1:8" ht="11.25" customHeight="1">
      <c r="A3" s="206"/>
      <c r="B3" s="207"/>
      <c r="C3" s="207"/>
      <c r="D3" s="207"/>
      <c r="E3" s="207"/>
      <c r="F3" s="207"/>
      <c r="G3" s="207"/>
      <c r="H3" s="208"/>
    </row>
    <row r="4" spans="1:8" ht="11.25" customHeight="1">
      <c r="A4" s="206"/>
      <c r="B4" s="207"/>
      <c r="C4" s="207"/>
      <c r="D4" s="207"/>
      <c r="E4" s="207"/>
      <c r="F4" s="207"/>
      <c r="G4" s="207"/>
      <c r="H4" s="208"/>
    </row>
    <row r="5" spans="1:8" ht="17.25" customHeight="1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12" t="s">
        <v>0</v>
      </c>
      <c r="B6" s="270"/>
      <c r="C6" s="267" t="s">
        <v>396</v>
      </c>
      <c r="D6" s="267"/>
      <c r="E6" s="267"/>
      <c r="F6" s="267"/>
      <c r="G6" s="267"/>
      <c r="H6" s="266" t="s">
        <v>395</v>
      </c>
    </row>
    <row r="7" spans="1:8" ht="11.25" customHeight="1">
      <c r="A7" s="214"/>
      <c r="B7" s="269"/>
      <c r="C7" s="213" t="s">
        <v>394</v>
      </c>
      <c r="D7" s="267" t="s">
        <v>393</v>
      </c>
      <c r="E7" s="213" t="s">
        <v>392</v>
      </c>
      <c r="F7" s="213" t="s">
        <v>211</v>
      </c>
      <c r="G7" s="213" t="s">
        <v>228</v>
      </c>
      <c r="H7" s="266"/>
    </row>
    <row r="8" spans="1:8" ht="11.25" customHeight="1">
      <c r="A8" s="217"/>
      <c r="B8" s="268"/>
      <c r="C8" s="218"/>
      <c r="D8" s="267"/>
      <c r="E8" s="218"/>
      <c r="F8" s="218"/>
      <c r="G8" s="218"/>
      <c r="H8" s="266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47" t="s">
        <v>475</v>
      </c>
      <c r="B11" s="4"/>
      <c r="C11" s="246">
        <f aca="true" t="shared" si="0" ref="C11:H11">+C12+C13+C15+C18+C20+C24</f>
        <v>3275947033</v>
      </c>
      <c r="D11" s="246">
        <f t="shared" si="0"/>
        <v>3396111.96</v>
      </c>
      <c r="E11" s="246">
        <f t="shared" si="0"/>
        <v>3279343144.96</v>
      </c>
      <c r="F11" s="246">
        <f t="shared" si="0"/>
        <v>1862552693.02</v>
      </c>
      <c r="G11" s="246">
        <f t="shared" si="0"/>
        <v>1863286682.9299998</v>
      </c>
      <c r="H11" s="246">
        <f t="shared" si="0"/>
        <v>1416790451.94</v>
      </c>
    </row>
    <row r="12" spans="1:8" ht="9" customHeight="1">
      <c r="A12" s="254" t="s">
        <v>476</v>
      </c>
      <c r="B12" s="4"/>
      <c r="C12" s="250">
        <v>1717360088.39</v>
      </c>
      <c r="D12" s="250">
        <v>3042156.12</v>
      </c>
      <c r="E12" s="250">
        <f>SUM(C12:D12)</f>
        <v>1720402244.51</v>
      </c>
      <c r="F12" s="250">
        <v>972411658.28</v>
      </c>
      <c r="G12" s="250">
        <v>971898802.17</v>
      </c>
      <c r="H12" s="250">
        <f>+E12-F12</f>
        <v>747990586.23</v>
      </c>
    </row>
    <row r="13" spans="1:8" ht="9" customHeight="1">
      <c r="A13" s="254" t="s">
        <v>477</v>
      </c>
      <c r="B13" s="4"/>
      <c r="C13" s="250">
        <v>834433536.06</v>
      </c>
      <c r="D13" s="250">
        <v>353955.84</v>
      </c>
      <c r="E13" s="250">
        <f>SUM(C13:D13)</f>
        <v>834787491.9</v>
      </c>
      <c r="F13" s="250">
        <v>441010253.91</v>
      </c>
      <c r="G13" s="250">
        <v>442257099.93</v>
      </c>
      <c r="H13" s="250">
        <f>+E13-F13</f>
        <v>393777237.98999995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221" customFormat="1" ht="9" customHeight="1">
      <c r="A15" s="254" t="s">
        <v>478</v>
      </c>
      <c r="B15" s="199"/>
      <c r="C15" s="250">
        <f aca="true" t="shared" si="1" ref="C15:H15">+C16+C17</f>
        <v>0</v>
      </c>
      <c r="D15" s="250">
        <f t="shared" si="1"/>
        <v>0</v>
      </c>
      <c r="E15" s="250">
        <f t="shared" si="1"/>
        <v>0</v>
      </c>
      <c r="F15" s="250">
        <f t="shared" si="1"/>
        <v>0</v>
      </c>
      <c r="G15" s="250">
        <f t="shared" si="1"/>
        <v>0</v>
      </c>
      <c r="H15" s="250">
        <f t="shared" si="1"/>
        <v>0</v>
      </c>
    </row>
    <row r="16" spans="1:8" ht="9" customHeight="1">
      <c r="A16" s="288" t="s">
        <v>479</v>
      </c>
      <c r="B16" s="4"/>
      <c r="C16" s="250">
        <v>0</v>
      </c>
      <c r="D16" s="250">
        <v>0</v>
      </c>
      <c r="E16" s="250">
        <f>SUM(C16:D16)</f>
        <v>0</v>
      </c>
      <c r="F16" s="250">
        <v>0</v>
      </c>
      <c r="G16" s="250">
        <v>0</v>
      </c>
      <c r="H16" s="250">
        <f>+E16-F16</f>
        <v>0</v>
      </c>
    </row>
    <row r="17" spans="1:8" ht="9" customHeight="1">
      <c r="A17" s="288" t="s">
        <v>480</v>
      </c>
      <c r="B17" s="4"/>
      <c r="C17" s="250">
        <v>0</v>
      </c>
      <c r="D17" s="250">
        <v>0</v>
      </c>
      <c r="E17" s="250">
        <f>SUM(C17:D17)</f>
        <v>0</v>
      </c>
      <c r="F17" s="250">
        <v>0</v>
      </c>
      <c r="G17" s="250">
        <v>0</v>
      </c>
      <c r="H17" s="250">
        <f>+E17-F17</f>
        <v>0</v>
      </c>
    </row>
    <row r="18" spans="1:8" ht="9" customHeight="1">
      <c r="A18" s="254" t="s">
        <v>481</v>
      </c>
      <c r="B18" s="4"/>
      <c r="C18" s="250">
        <v>724153408.55</v>
      </c>
      <c r="D18" s="250">
        <v>0</v>
      </c>
      <c r="E18" s="250">
        <f>SUM(C18:D18)</f>
        <v>724153408.55</v>
      </c>
      <c r="F18" s="250">
        <v>449130780.83</v>
      </c>
      <c r="G18" s="250">
        <v>449130780.83</v>
      </c>
      <c r="H18" s="250">
        <f>+E18-F18</f>
        <v>275022627.71999997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21" customFormat="1" ht="9" customHeight="1">
      <c r="A20" s="263" t="s">
        <v>482</v>
      </c>
      <c r="B20" s="199"/>
      <c r="C20" s="256">
        <f aca="true" t="shared" si="2" ref="C20:H20">+C22+C23</f>
        <v>0</v>
      </c>
      <c r="D20" s="256">
        <f t="shared" si="2"/>
        <v>0</v>
      </c>
      <c r="E20" s="256">
        <f t="shared" si="2"/>
        <v>0</v>
      </c>
      <c r="F20" s="256">
        <f t="shared" si="2"/>
        <v>0</v>
      </c>
      <c r="G20" s="256">
        <f t="shared" si="2"/>
        <v>0</v>
      </c>
      <c r="H20" s="256">
        <f t="shared" si="2"/>
        <v>0</v>
      </c>
    </row>
    <row r="21" spans="1:8" s="221" customFormat="1" ht="9" customHeight="1">
      <c r="A21" s="263"/>
      <c r="B21" s="199"/>
      <c r="C21" s="256"/>
      <c r="D21" s="256"/>
      <c r="E21" s="256"/>
      <c r="F21" s="256"/>
      <c r="G21" s="256"/>
      <c r="H21" s="256"/>
    </row>
    <row r="22" spans="1:8" ht="9" customHeight="1">
      <c r="A22" s="288" t="s">
        <v>483</v>
      </c>
      <c r="B22" s="4"/>
      <c r="C22" s="250">
        <v>0</v>
      </c>
      <c r="D22" s="250">
        <v>0</v>
      </c>
      <c r="E22" s="250">
        <f>SUM(C22:D22)</f>
        <v>0</v>
      </c>
      <c r="F22" s="250">
        <v>0</v>
      </c>
      <c r="G22" s="250">
        <v>0</v>
      </c>
      <c r="H22" s="250">
        <f>+E22-F22</f>
        <v>0</v>
      </c>
    </row>
    <row r="23" spans="1:8" ht="9" customHeight="1">
      <c r="A23" s="288" t="s">
        <v>484</v>
      </c>
      <c r="B23" s="4"/>
      <c r="C23" s="250">
        <v>0</v>
      </c>
      <c r="D23" s="250">
        <v>0</v>
      </c>
      <c r="E23" s="250">
        <f>SUM(C23:D23)</f>
        <v>0</v>
      </c>
      <c r="F23" s="250">
        <v>0</v>
      </c>
      <c r="G23" s="250">
        <v>0</v>
      </c>
      <c r="H23" s="250">
        <f>+E23-F23</f>
        <v>0</v>
      </c>
    </row>
    <row r="24" spans="1:8" ht="9" customHeight="1">
      <c r="A24" s="254" t="s">
        <v>485</v>
      </c>
      <c r="B24" s="4"/>
      <c r="C24" s="250">
        <v>0</v>
      </c>
      <c r="D24" s="250">
        <v>0</v>
      </c>
      <c r="E24" s="250">
        <f>SUM(C24:D24)</f>
        <v>0</v>
      </c>
      <c r="F24" s="250">
        <v>0</v>
      </c>
      <c r="G24" s="250">
        <v>0</v>
      </c>
      <c r="H24" s="250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47" t="s">
        <v>486</v>
      </c>
      <c r="B27" s="4"/>
      <c r="C27" s="246">
        <f aca="true" t="shared" si="3" ref="C27:H27">+C28+C29+C31+C34+C36+C40</f>
        <v>20659640</v>
      </c>
      <c r="D27" s="246">
        <f t="shared" si="3"/>
        <v>470504602</v>
      </c>
      <c r="E27" s="246">
        <f t="shared" si="3"/>
        <v>491164242</v>
      </c>
      <c r="F27" s="246">
        <f t="shared" si="3"/>
        <v>416442399.75</v>
      </c>
      <c r="G27" s="246">
        <f t="shared" si="3"/>
        <v>417689245.78999996</v>
      </c>
      <c r="H27" s="246">
        <f t="shared" si="3"/>
        <v>74721842.25</v>
      </c>
    </row>
    <row r="28" spans="1:8" ht="9" customHeight="1">
      <c r="A28" s="254" t="s">
        <v>476</v>
      </c>
      <c r="B28" s="4"/>
      <c r="C28" s="250">
        <v>0</v>
      </c>
      <c r="D28" s="250">
        <v>219928097</v>
      </c>
      <c r="E28" s="250">
        <f>SUM(C28:D28)</f>
        <v>219928097</v>
      </c>
      <c r="F28" s="250">
        <v>155346410.95</v>
      </c>
      <c r="G28" s="250">
        <v>155346410.95</v>
      </c>
      <c r="H28" s="250">
        <f>+E28-F28</f>
        <v>64581686.05000001</v>
      </c>
    </row>
    <row r="29" spans="1:8" ht="9" customHeight="1">
      <c r="A29" s="254" t="s">
        <v>477</v>
      </c>
      <c r="B29" s="4"/>
      <c r="C29" s="250">
        <v>20659640</v>
      </c>
      <c r="D29" s="250">
        <v>250576505</v>
      </c>
      <c r="E29" s="250">
        <f>SUM(C29:D29)</f>
        <v>271236145</v>
      </c>
      <c r="F29" s="250">
        <v>261095988.8</v>
      </c>
      <c r="G29" s="250">
        <v>262342834.84</v>
      </c>
      <c r="H29" s="250">
        <f>+E29-F29</f>
        <v>10140156.199999988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21" customFormat="1" ht="9" customHeight="1">
      <c r="A31" s="254" t="s">
        <v>478</v>
      </c>
      <c r="B31" s="199"/>
      <c r="C31" s="250">
        <f aca="true" t="shared" si="4" ref="C31:H31">+C32+C33</f>
        <v>0</v>
      </c>
      <c r="D31" s="250">
        <f t="shared" si="4"/>
        <v>0</v>
      </c>
      <c r="E31" s="250">
        <f t="shared" si="4"/>
        <v>0</v>
      </c>
      <c r="F31" s="250">
        <f t="shared" si="4"/>
        <v>0</v>
      </c>
      <c r="G31" s="250">
        <f t="shared" si="4"/>
        <v>0</v>
      </c>
      <c r="H31" s="250">
        <f t="shared" si="4"/>
        <v>0</v>
      </c>
    </row>
    <row r="32" spans="1:8" ht="9" customHeight="1">
      <c r="A32" s="288" t="s">
        <v>479</v>
      </c>
      <c r="B32" s="4"/>
      <c r="C32" s="250">
        <v>0</v>
      </c>
      <c r="D32" s="250">
        <v>0</v>
      </c>
      <c r="E32" s="250">
        <f>SUM(C32:D32)</f>
        <v>0</v>
      </c>
      <c r="F32" s="250">
        <v>0</v>
      </c>
      <c r="G32" s="250">
        <v>0</v>
      </c>
      <c r="H32" s="250">
        <f>+E32-F32</f>
        <v>0</v>
      </c>
    </row>
    <row r="33" spans="1:8" ht="9" customHeight="1">
      <c r="A33" s="288" t="s">
        <v>480</v>
      </c>
      <c r="B33" s="4"/>
      <c r="C33" s="250">
        <v>0</v>
      </c>
      <c r="D33" s="250">
        <v>0</v>
      </c>
      <c r="E33" s="250">
        <f>SUM(C33:D33)</f>
        <v>0</v>
      </c>
      <c r="F33" s="250">
        <v>0</v>
      </c>
      <c r="G33" s="250">
        <v>0</v>
      </c>
      <c r="H33" s="250">
        <f>+E33-F33</f>
        <v>0</v>
      </c>
    </row>
    <row r="34" spans="1:8" ht="9" customHeight="1">
      <c r="A34" s="254" t="s">
        <v>481</v>
      </c>
      <c r="B34" s="4"/>
      <c r="C34" s="250">
        <v>0</v>
      </c>
      <c r="D34" s="250">
        <v>0</v>
      </c>
      <c r="E34" s="250">
        <f>SUM(C34:D34)</f>
        <v>0</v>
      </c>
      <c r="F34" s="250">
        <v>0</v>
      </c>
      <c r="G34" s="250">
        <v>0</v>
      </c>
      <c r="H34" s="250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21" customFormat="1" ht="9" customHeight="1">
      <c r="A36" s="263" t="s">
        <v>482</v>
      </c>
      <c r="B36" s="199"/>
      <c r="C36" s="256">
        <f aca="true" t="shared" si="5" ref="C36:H36">+C38+C39</f>
        <v>0</v>
      </c>
      <c r="D36" s="256">
        <f t="shared" si="5"/>
        <v>0</v>
      </c>
      <c r="E36" s="256">
        <f t="shared" si="5"/>
        <v>0</v>
      </c>
      <c r="F36" s="256">
        <f t="shared" si="5"/>
        <v>0</v>
      </c>
      <c r="G36" s="256">
        <f t="shared" si="5"/>
        <v>0</v>
      </c>
      <c r="H36" s="256">
        <f t="shared" si="5"/>
        <v>0</v>
      </c>
    </row>
    <row r="37" spans="1:8" s="221" customFormat="1" ht="9" customHeight="1">
      <c r="A37" s="263"/>
      <c r="B37" s="199"/>
      <c r="C37" s="256"/>
      <c r="D37" s="256"/>
      <c r="E37" s="256"/>
      <c r="F37" s="256"/>
      <c r="G37" s="256"/>
      <c r="H37" s="256"/>
    </row>
    <row r="38" spans="1:8" ht="9" customHeight="1">
      <c r="A38" s="288" t="s">
        <v>483</v>
      </c>
      <c r="B38" s="4"/>
      <c r="C38" s="250">
        <v>0</v>
      </c>
      <c r="D38" s="250">
        <v>0</v>
      </c>
      <c r="E38" s="250">
        <f>SUM(C38:D38)</f>
        <v>0</v>
      </c>
      <c r="F38" s="250">
        <v>0</v>
      </c>
      <c r="G38" s="250">
        <v>0</v>
      </c>
      <c r="H38" s="250">
        <f>+E38-F38</f>
        <v>0</v>
      </c>
    </row>
    <row r="39" spans="1:8" ht="9" customHeight="1">
      <c r="A39" s="288" t="s">
        <v>484</v>
      </c>
      <c r="B39" s="4"/>
      <c r="C39" s="250">
        <v>0</v>
      </c>
      <c r="D39" s="250">
        <v>0</v>
      </c>
      <c r="E39" s="250">
        <f>SUM(C39:D39)</f>
        <v>0</v>
      </c>
      <c r="F39" s="250">
        <v>0</v>
      </c>
      <c r="G39" s="250">
        <v>0</v>
      </c>
      <c r="H39" s="250">
        <f>+E39-F39</f>
        <v>0</v>
      </c>
    </row>
    <row r="40" spans="1:8" ht="9" customHeight="1">
      <c r="A40" s="254" t="s">
        <v>485</v>
      </c>
      <c r="B40" s="4"/>
      <c r="C40" s="250">
        <v>0</v>
      </c>
      <c r="D40" s="250">
        <v>0</v>
      </c>
      <c r="E40" s="250">
        <f>SUM(C40:D40)</f>
        <v>0</v>
      </c>
      <c r="F40" s="250">
        <v>0</v>
      </c>
      <c r="G40" s="250">
        <v>0</v>
      </c>
      <c r="H40" s="250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47" t="s">
        <v>487</v>
      </c>
      <c r="B42" s="4"/>
      <c r="C42" s="246">
        <f aca="true" t="shared" si="6" ref="C42:H42">+C11+C27</f>
        <v>3296606673</v>
      </c>
      <c r="D42" s="246">
        <f t="shared" si="6"/>
        <v>473900713.96</v>
      </c>
      <c r="E42" s="246">
        <f t="shared" si="6"/>
        <v>3770507386.96</v>
      </c>
      <c r="F42" s="246">
        <f t="shared" si="6"/>
        <v>2278995092.77</v>
      </c>
      <c r="G42" s="246">
        <f t="shared" si="6"/>
        <v>2280975928.72</v>
      </c>
      <c r="H42" s="246">
        <f t="shared" si="6"/>
        <v>1491512294.19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2021-10-26T17:23:12Z</cp:lastPrinted>
  <dcterms:created xsi:type="dcterms:W3CDTF">2021-10-26T18:52:11Z</dcterms:created>
  <dcterms:modified xsi:type="dcterms:W3CDTF">2021-10-26T18:54:03Z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